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ms-excel.sheet.macroEnabled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drawings/drawing7.xml" ContentType="application/vnd.openxmlformats-officedocument.drawing+xml"/>
  <Override PartName="/xl/comments3.xml" ContentType="application/vnd.openxmlformats-officedocument.spreadsheetml.comments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omments4.xml" ContentType="application/vnd.openxmlformats-officedocument.spreadsheetml.comments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omments5.xml" ContentType="application/vnd.openxmlformats-officedocument.spreadsheetml.comments+xml"/>
  <Override PartName="/xl/drawings/drawing12.xml" ContentType="application/vnd.openxmlformats-officedocument.drawing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xl/vbaProject.bin" ContentType="application/vnd.ms-office.vbaPro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f6a6867884f44d79" Type="http://schemas.microsoft.com/office/2006/relationships/ui/extensibility" Target="customUI/customUI.xml"/><Relationship Id="rId3" Type="http://schemas.openxmlformats.org/officeDocument/2006/relationships/extended-properties" Target="docProps/app.xml"/><Relationship Id="R66b03e0e0d944d03" Type="http://schemas.microsoft.com/office/2007/relationships/ui/extensibility" Target="customUI/customUI14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 codeName="{8C4F1C90-05EB-6A55-5F09-09C24B55AC0B}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Komputer AK KLS 11 nina\"/>
    </mc:Choice>
  </mc:AlternateContent>
  <bookViews>
    <workbookView showSheetTabs="0" xWindow="0" yWindow="0" windowWidth="20490" windowHeight="7155" firstSheet="3"/>
  </bookViews>
  <sheets>
    <sheet name="Home" sheetId="10" r:id="rId1"/>
    <sheet name="Data" sheetId="15" r:id="rId2"/>
    <sheet name="Ahuh" sheetId="9" r:id="rId3"/>
    <sheet name="Data AHUH" sheetId="18" r:id="rId4"/>
    <sheet name="Rank Ahuh" sheetId="17" r:id="rId5"/>
    <sheet name="Proses1" sheetId="19" r:id="rId6"/>
    <sheet name="DafNil-UH" sheetId="25" r:id="rId7"/>
    <sheet name="Hasil AHUH" sheetId="26" r:id="rId8"/>
    <sheet name="C_Nilai UH" sheetId="16" r:id="rId9"/>
    <sheet name="C_hsl An" sheetId="27" r:id="rId10"/>
    <sheet name="Rem" sheetId="28" r:id="rId11"/>
    <sheet name="Peng" sheetId="30" r:id="rId12"/>
    <sheet name="Analisis" sheetId="4" state="hidden" r:id="rId13"/>
    <sheet name="Report X" sheetId="6" state="hidden" r:id="rId14"/>
  </sheets>
  <definedNames>
    <definedName name="_xlnm.Print_Area" localSheetId="12">Analisis!$A$1:$P$150</definedName>
    <definedName name="_xlnm.Print_Titles" localSheetId="12">Analisis!$10:$11</definedName>
  </definedNames>
  <calcPr calcId="152511"/>
</workbook>
</file>

<file path=xl/calcChain.xml><?xml version="1.0" encoding="utf-8"?>
<calcChain xmlns="http://schemas.openxmlformats.org/spreadsheetml/2006/main">
  <c r="D5" i="19" l="1"/>
  <c r="D57" i="19" s="1"/>
  <c r="E5" i="19"/>
  <c r="F5" i="19"/>
  <c r="F57" i="19" s="1"/>
  <c r="G5" i="19"/>
  <c r="H5" i="19"/>
  <c r="H57" i="19" s="1"/>
  <c r="I5" i="19"/>
  <c r="I57" i="19" s="1"/>
  <c r="J5" i="19"/>
  <c r="J57" i="19" s="1"/>
  <c r="K5" i="19"/>
  <c r="L5" i="19"/>
  <c r="L57" i="19" s="1"/>
  <c r="M5" i="19"/>
  <c r="N5" i="19"/>
  <c r="N57" i="19" s="1"/>
  <c r="O5" i="19"/>
  <c r="P5" i="19"/>
  <c r="P57" i="19" s="1"/>
  <c r="Q5" i="19"/>
  <c r="R5" i="19"/>
  <c r="R57" i="19" s="1"/>
  <c r="S5" i="19"/>
  <c r="T5" i="19"/>
  <c r="T57" i="19" s="1"/>
  <c r="U5" i="19"/>
  <c r="V5" i="19"/>
  <c r="V57" i="19" s="1"/>
  <c r="I62" i="19"/>
  <c r="K62" i="19"/>
  <c r="M62" i="19"/>
  <c r="O62" i="19"/>
  <c r="Q62" i="19"/>
  <c r="S62" i="19"/>
  <c r="U62" i="19"/>
  <c r="D58" i="19"/>
  <c r="D62" i="19" s="1"/>
  <c r="E58" i="19"/>
  <c r="E62" i="19" s="1"/>
  <c r="F58" i="19"/>
  <c r="F62" i="19" s="1"/>
  <c r="G58" i="19"/>
  <c r="G62" i="19" s="1"/>
  <c r="H58" i="19"/>
  <c r="H62" i="19" s="1"/>
  <c r="I58" i="19"/>
  <c r="J58" i="19"/>
  <c r="J62" i="19" s="1"/>
  <c r="K58" i="19"/>
  <c r="L58" i="19"/>
  <c r="L62" i="19" s="1"/>
  <c r="M58" i="19"/>
  <c r="N58" i="19"/>
  <c r="N62" i="19" s="1"/>
  <c r="O58" i="19"/>
  <c r="P58" i="19"/>
  <c r="P62" i="19" s="1"/>
  <c r="Q58" i="19"/>
  <c r="R58" i="19"/>
  <c r="R62" i="19" s="1"/>
  <c r="S58" i="19"/>
  <c r="T58" i="19"/>
  <c r="T62" i="19" s="1"/>
  <c r="U58" i="19"/>
  <c r="V58" i="19"/>
  <c r="V62" i="19" s="1"/>
  <c r="E57" i="19"/>
  <c r="G57" i="19"/>
  <c r="K57" i="19"/>
  <c r="M57" i="19"/>
  <c r="O57" i="19"/>
  <c r="Q57" i="19"/>
  <c r="S57" i="19"/>
  <c r="U57" i="19"/>
  <c r="M54" i="19"/>
  <c r="O53" i="19"/>
  <c r="S53" i="19"/>
  <c r="D48" i="19"/>
  <c r="D54" i="19" s="1"/>
  <c r="E48" i="19"/>
  <c r="E54" i="19" s="1"/>
  <c r="F48" i="19"/>
  <c r="F54" i="19" s="1"/>
  <c r="G48" i="19"/>
  <c r="G54" i="19" s="1"/>
  <c r="H48" i="19"/>
  <c r="H54" i="19" s="1"/>
  <c r="I48" i="19"/>
  <c r="I54" i="19" s="1"/>
  <c r="J48" i="19"/>
  <c r="J54" i="19" s="1"/>
  <c r="K48" i="19"/>
  <c r="K54" i="19" s="1"/>
  <c r="L48" i="19"/>
  <c r="L54" i="19" s="1"/>
  <c r="M48" i="19"/>
  <c r="N48" i="19"/>
  <c r="N54" i="19" s="1"/>
  <c r="O48" i="19"/>
  <c r="O54" i="19" s="1"/>
  <c r="P48" i="19"/>
  <c r="P54" i="19" s="1"/>
  <c r="Q48" i="19"/>
  <c r="Q54" i="19" s="1"/>
  <c r="R48" i="19"/>
  <c r="R54" i="19" s="1"/>
  <c r="S48" i="19"/>
  <c r="S54" i="19" s="1"/>
  <c r="T48" i="19"/>
  <c r="T54" i="19" s="1"/>
  <c r="U48" i="19"/>
  <c r="U54" i="19" s="1"/>
  <c r="V48" i="19"/>
  <c r="V54" i="19" s="1"/>
  <c r="V31" i="19"/>
  <c r="U31" i="19"/>
  <c r="T31" i="19"/>
  <c r="S31" i="19"/>
  <c r="R31" i="19"/>
  <c r="Q31" i="19"/>
  <c r="P31" i="19"/>
  <c r="O31" i="19"/>
  <c r="N31" i="19"/>
  <c r="D31" i="19"/>
  <c r="E31" i="19"/>
  <c r="F31" i="19"/>
  <c r="G31" i="19"/>
  <c r="H31" i="19"/>
  <c r="I31" i="19"/>
  <c r="J31" i="19"/>
  <c r="K31" i="19"/>
  <c r="L31" i="19"/>
  <c r="M31" i="19"/>
  <c r="C31" i="19"/>
  <c r="D27" i="19"/>
  <c r="D53" i="19" s="1"/>
  <c r="E27" i="19"/>
  <c r="E53" i="19" s="1"/>
  <c r="F27" i="19"/>
  <c r="F53" i="19" s="1"/>
  <c r="G27" i="19"/>
  <c r="G53" i="19" s="1"/>
  <c r="H27" i="19"/>
  <c r="H53" i="19" s="1"/>
  <c r="I27" i="19"/>
  <c r="I53" i="19" s="1"/>
  <c r="J27" i="19"/>
  <c r="J53" i="19" s="1"/>
  <c r="K27" i="19"/>
  <c r="K53" i="19" s="1"/>
  <c r="L27" i="19"/>
  <c r="L53" i="19" s="1"/>
  <c r="M27" i="19"/>
  <c r="M53" i="19" s="1"/>
  <c r="N27" i="19"/>
  <c r="N53" i="19" s="1"/>
  <c r="O27" i="19"/>
  <c r="P27" i="19"/>
  <c r="P53" i="19" s="1"/>
  <c r="Q27" i="19"/>
  <c r="Q53" i="19" s="1"/>
  <c r="R27" i="19"/>
  <c r="R53" i="19" s="1"/>
  <c r="S27" i="19"/>
  <c r="T27" i="19"/>
  <c r="T53" i="19" s="1"/>
  <c r="U27" i="19"/>
  <c r="U53" i="19" s="1"/>
  <c r="V27" i="19"/>
  <c r="V53" i="19" s="1"/>
  <c r="N10" i="19"/>
  <c r="O10" i="19"/>
  <c r="P10" i="19"/>
  <c r="Q10" i="19"/>
  <c r="R10" i="19"/>
  <c r="S10" i="19"/>
  <c r="T10" i="19"/>
  <c r="U10" i="19"/>
  <c r="V10" i="19"/>
  <c r="D10" i="19"/>
  <c r="E10" i="19"/>
  <c r="F10" i="19"/>
  <c r="G10" i="19"/>
  <c r="H10" i="19"/>
  <c r="I10" i="19"/>
  <c r="J10" i="19"/>
  <c r="K10" i="19"/>
  <c r="L10" i="19"/>
  <c r="M10" i="19"/>
  <c r="C10" i="19"/>
  <c r="D15" i="17"/>
  <c r="E15" i="17"/>
  <c r="F15" i="17"/>
  <c r="G15" i="17"/>
  <c r="H15" i="17"/>
  <c r="I15" i="17"/>
  <c r="J15" i="17"/>
  <c r="K15" i="17"/>
  <c r="L15" i="17"/>
  <c r="M15" i="17"/>
  <c r="N15" i="17"/>
  <c r="O15" i="17"/>
  <c r="P15" i="17"/>
  <c r="Q15" i="17"/>
  <c r="R15" i="17"/>
  <c r="S15" i="17"/>
  <c r="T15" i="17"/>
  <c r="U15" i="17"/>
  <c r="V15" i="17"/>
  <c r="W15" i="17"/>
  <c r="D16" i="17"/>
  <c r="E16" i="17"/>
  <c r="F16" i="17"/>
  <c r="G16" i="17"/>
  <c r="H16" i="17"/>
  <c r="I16" i="17"/>
  <c r="J16" i="17"/>
  <c r="K16" i="17"/>
  <c r="L16" i="17"/>
  <c r="M16" i="17"/>
  <c r="N16" i="17"/>
  <c r="O16" i="17"/>
  <c r="P16" i="17"/>
  <c r="Q16" i="17"/>
  <c r="R16" i="17"/>
  <c r="S16" i="17"/>
  <c r="T16" i="17"/>
  <c r="U16" i="17"/>
  <c r="V16" i="17"/>
  <c r="W16" i="17"/>
  <c r="D17" i="17"/>
  <c r="E17" i="17"/>
  <c r="F17" i="17"/>
  <c r="G17" i="17"/>
  <c r="H17" i="17"/>
  <c r="I17" i="17"/>
  <c r="J17" i="17"/>
  <c r="K17" i="17"/>
  <c r="L17" i="17"/>
  <c r="M17" i="17"/>
  <c r="N17" i="17"/>
  <c r="O17" i="17"/>
  <c r="P17" i="17"/>
  <c r="Q17" i="17"/>
  <c r="R17" i="17"/>
  <c r="S17" i="17"/>
  <c r="T17" i="17"/>
  <c r="U17" i="17"/>
  <c r="V17" i="17"/>
  <c r="W17" i="17"/>
  <c r="D18" i="17"/>
  <c r="E18" i="17"/>
  <c r="F18" i="17"/>
  <c r="G18" i="17"/>
  <c r="H18" i="17"/>
  <c r="I18" i="17"/>
  <c r="J18" i="17"/>
  <c r="K18" i="17"/>
  <c r="L18" i="17"/>
  <c r="M18" i="17"/>
  <c r="N18" i="17"/>
  <c r="O18" i="17"/>
  <c r="P18" i="17"/>
  <c r="Q18" i="17"/>
  <c r="R18" i="17"/>
  <c r="S18" i="17"/>
  <c r="T18" i="17"/>
  <c r="U18" i="17"/>
  <c r="V18" i="17"/>
  <c r="W18" i="17"/>
  <c r="D19" i="17"/>
  <c r="E19" i="17"/>
  <c r="F19" i="17"/>
  <c r="G19" i="17"/>
  <c r="H19" i="17"/>
  <c r="I19" i="17"/>
  <c r="J19" i="17"/>
  <c r="K19" i="17"/>
  <c r="L19" i="17"/>
  <c r="M19" i="17"/>
  <c r="N19" i="17"/>
  <c r="O19" i="17"/>
  <c r="P19" i="17"/>
  <c r="Q19" i="17"/>
  <c r="R19" i="17"/>
  <c r="S19" i="17"/>
  <c r="T19" i="17"/>
  <c r="U19" i="17"/>
  <c r="V19" i="17"/>
  <c r="W19" i="17"/>
  <c r="D20" i="17"/>
  <c r="E20" i="17"/>
  <c r="F20" i="17"/>
  <c r="G20" i="17"/>
  <c r="H20" i="17"/>
  <c r="I20" i="17"/>
  <c r="J20" i="17"/>
  <c r="K20" i="17"/>
  <c r="L20" i="17"/>
  <c r="M20" i="17"/>
  <c r="N20" i="17"/>
  <c r="O20" i="17"/>
  <c r="P20" i="17"/>
  <c r="Q20" i="17"/>
  <c r="R20" i="17"/>
  <c r="S20" i="17"/>
  <c r="T20" i="17"/>
  <c r="U20" i="17"/>
  <c r="V20" i="17"/>
  <c r="W20" i="17"/>
  <c r="D21" i="17"/>
  <c r="E21" i="17"/>
  <c r="F21" i="17"/>
  <c r="G21" i="17"/>
  <c r="H21" i="17"/>
  <c r="I21" i="17"/>
  <c r="J21" i="17"/>
  <c r="K21" i="17"/>
  <c r="L21" i="17"/>
  <c r="M21" i="17"/>
  <c r="N21" i="17"/>
  <c r="O21" i="17"/>
  <c r="P21" i="17"/>
  <c r="Q21" i="17"/>
  <c r="R21" i="17"/>
  <c r="S21" i="17"/>
  <c r="T21" i="17"/>
  <c r="U21" i="17"/>
  <c r="V21" i="17"/>
  <c r="W21" i="17"/>
  <c r="D22" i="17"/>
  <c r="E22" i="17"/>
  <c r="F22" i="17"/>
  <c r="G22" i="17"/>
  <c r="H22" i="17"/>
  <c r="I22" i="17"/>
  <c r="J22" i="17"/>
  <c r="K22" i="17"/>
  <c r="L22" i="17"/>
  <c r="M22" i="17"/>
  <c r="N22" i="17"/>
  <c r="O22" i="17"/>
  <c r="P22" i="17"/>
  <c r="Q22" i="17"/>
  <c r="R22" i="17"/>
  <c r="S22" i="17"/>
  <c r="T22" i="17"/>
  <c r="U22" i="17"/>
  <c r="V22" i="17"/>
  <c r="W22" i="17"/>
  <c r="D23" i="17"/>
  <c r="E23" i="17"/>
  <c r="F23" i="17"/>
  <c r="G23" i="17"/>
  <c r="H23" i="17"/>
  <c r="I23" i="17"/>
  <c r="J23" i="17"/>
  <c r="K23" i="17"/>
  <c r="L23" i="17"/>
  <c r="M23" i="17"/>
  <c r="N23" i="17"/>
  <c r="O23" i="17"/>
  <c r="P23" i="17"/>
  <c r="Q23" i="17"/>
  <c r="R23" i="17"/>
  <c r="S23" i="17"/>
  <c r="T23" i="17"/>
  <c r="U23" i="17"/>
  <c r="V23" i="17"/>
  <c r="W23" i="17"/>
  <c r="D24" i="17"/>
  <c r="E24" i="17"/>
  <c r="F24" i="17"/>
  <c r="G24" i="17"/>
  <c r="H24" i="17"/>
  <c r="I24" i="17"/>
  <c r="J24" i="17"/>
  <c r="K24" i="17"/>
  <c r="L24" i="17"/>
  <c r="M24" i="17"/>
  <c r="N24" i="17"/>
  <c r="O24" i="17"/>
  <c r="P24" i="17"/>
  <c r="Q24" i="17"/>
  <c r="R24" i="17"/>
  <c r="S24" i="17"/>
  <c r="T24" i="17"/>
  <c r="U24" i="17"/>
  <c r="V24" i="17"/>
  <c r="W24" i="17"/>
  <c r="D25" i="17"/>
  <c r="E25" i="17"/>
  <c r="F25" i="17"/>
  <c r="G25" i="17"/>
  <c r="H25" i="17"/>
  <c r="I25" i="17"/>
  <c r="J25" i="17"/>
  <c r="K25" i="17"/>
  <c r="L25" i="17"/>
  <c r="M25" i="17"/>
  <c r="N25" i="17"/>
  <c r="O25" i="17"/>
  <c r="P25" i="17"/>
  <c r="Q25" i="17"/>
  <c r="R25" i="17"/>
  <c r="S25" i="17"/>
  <c r="T25" i="17"/>
  <c r="U25" i="17"/>
  <c r="V25" i="17"/>
  <c r="W25" i="17"/>
  <c r="D26" i="17"/>
  <c r="E26" i="17"/>
  <c r="F26" i="17"/>
  <c r="G26" i="17"/>
  <c r="H26" i="17"/>
  <c r="I26" i="17"/>
  <c r="J26" i="17"/>
  <c r="K26" i="17"/>
  <c r="L26" i="17"/>
  <c r="M26" i="17"/>
  <c r="N26" i="17"/>
  <c r="O26" i="17"/>
  <c r="P26" i="17"/>
  <c r="Q26" i="17"/>
  <c r="R26" i="17"/>
  <c r="S26" i="17"/>
  <c r="T26" i="17"/>
  <c r="U26" i="17"/>
  <c r="V26" i="17"/>
  <c r="W26" i="17"/>
  <c r="D27" i="17"/>
  <c r="E27" i="17"/>
  <c r="F27" i="17"/>
  <c r="G27" i="17"/>
  <c r="H27" i="17"/>
  <c r="I27" i="17"/>
  <c r="J27" i="17"/>
  <c r="K27" i="17"/>
  <c r="L27" i="17"/>
  <c r="M27" i="17"/>
  <c r="N27" i="17"/>
  <c r="O27" i="17"/>
  <c r="P27" i="17"/>
  <c r="Q27" i="17"/>
  <c r="R27" i="17"/>
  <c r="S27" i="17"/>
  <c r="T27" i="17"/>
  <c r="U27" i="17"/>
  <c r="V27" i="17"/>
  <c r="W27" i="17"/>
  <c r="D28" i="17"/>
  <c r="E28" i="17"/>
  <c r="F28" i="17"/>
  <c r="G28" i="17"/>
  <c r="H28" i="17"/>
  <c r="I28" i="17"/>
  <c r="J28" i="17"/>
  <c r="K28" i="17"/>
  <c r="L28" i="17"/>
  <c r="M28" i="17"/>
  <c r="N28" i="17"/>
  <c r="O28" i="17"/>
  <c r="P28" i="17"/>
  <c r="Q28" i="17"/>
  <c r="R28" i="17"/>
  <c r="S28" i="17"/>
  <c r="T28" i="17"/>
  <c r="U28" i="17"/>
  <c r="V28" i="17"/>
  <c r="W28" i="17"/>
  <c r="D29" i="17"/>
  <c r="E29" i="17"/>
  <c r="F29" i="17"/>
  <c r="G29" i="17"/>
  <c r="H29" i="17"/>
  <c r="I29" i="17"/>
  <c r="J29" i="17"/>
  <c r="K29" i="17"/>
  <c r="L29" i="17"/>
  <c r="M29" i="17"/>
  <c r="N29" i="17"/>
  <c r="O29" i="17"/>
  <c r="P29" i="17"/>
  <c r="Q29" i="17"/>
  <c r="R29" i="17"/>
  <c r="S29" i="17"/>
  <c r="T29" i="17"/>
  <c r="U29" i="17"/>
  <c r="V29" i="17"/>
  <c r="W29" i="17"/>
  <c r="D30" i="17"/>
  <c r="E30" i="17"/>
  <c r="F30" i="17"/>
  <c r="G30" i="17"/>
  <c r="H30" i="17"/>
  <c r="I30" i="17"/>
  <c r="J30" i="17"/>
  <c r="K30" i="17"/>
  <c r="L30" i="17"/>
  <c r="M30" i="17"/>
  <c r="N30" i="17"/>
  <c r="O30" i="17"/>
  <c r="P30" i="17"/>
  <c r="Q30" i="17"/>
  <c r="R30" i="17"/>
  <c r="S30" i="17"/>
  <c r="T30" i="17"/>
  <c r="U30" i="17"/>
  <c r="V30" i="17"/>
  <c r="W30" i="17"/>
  <c r="D31" i="17"/>
  <c r="E31" i="17"/>
  <c r="F31" i="17"/>
  <c r="G31" i="17"/>
  <c r="H31" i="17"/>
  <c r="I31" i="17"/>
  <c r="J31" i="17"/>
  <c r="K31" i="17"/>
  <c r="L31" i="17"/>
  <c r="M31" i="17"/>
  <c r="N31" i="17"/>
  <c r="O31" i="17"/>
  <c r="P31" i="17"/>
  <c r="Q31" i="17"/>
  <c r="R31" i="17"/>
  <c r="S31" i="17"/>
  <c r="T31" i="17"/>
  <c r="U31" i="17"/>
  <c r="V31" i="17"/>
  <c r="W31" i="17"/>
  <c r="D32" i="17"/>
  <c r="E32" i="17"/>
  <c r="F32" i="17"/>
  <c r="G32" i="17"/>
  <c r="H32" i="17"/>
  <c r="I32" i="17"/>
  <c r="J32" i="17"/>
  <c r="K32" i="17"/>
  <c r="L32" i="17"/>
  <c r="M32" i="17"/>
  <c r="N32" i="17"/>
  <c r="O32" i="17"/>
  <c r="P32" i="17"/>
  <c r="Q32" i="17"/>
  <c r="R32" i="17"/>
  <c r="S32" i="17"/>
  <c r="T32" i="17"/>
  <c r="U32" i="17"/>
  <c r="V32" i="17"/>
  <c r="W32" i="17"/>
  <c r="D33" i="17"/>
  <c r="E33" i="17"/>
  <c r="F33" i="17"/>
  <c r="G33" i="17"/>
  <c r="H33" i="17"/>
  <c r="I33" i="17"/>
  <c r="J33" i="17"/>
  <c r="K33" i="17"/>
  <c r="L33" i="17"/>
  <c r="M33" i="17"/>
  <c r="N33" i="17"/>
  <c r="O33" i="17"/>
  <c r="P33" i="17"/>
  <c r="Q33" i="17"/>
  <c r="R33" i="17"/>
  <c r="S33" i="17"/>
  <c r="T33" i="17"/>
  <c r="U33" i="17"/>
  <c r="V33" i="17"/>
  <c r="W33" i="17"/>
  <c r="D34" i="17"/>
  <c r="E34" i="17"/>
  <c r="F34" i="17"/>
  <c r="G34" i="17"/>
  <c r="H34" i="17"/>
  <c r="I34" i="17"/>
  <c r="J34" i="17"/>
  <c r="K34" i="17"/>
  <c r="L34" i="17"/>
  <c r="M34" i="17"/>
  <c r="N34" i="17"/>
  <c r="O34" i="17"/>
  <c r="P34" i="17"/>
  <c r="Q34" i="17"/>
  <c r="R34" i="17"/>
  <c r="S34" i="17"/>
  <c r="T34" i="17"/>
  <c r="U34" i="17"/>
  <c r="V34" i="17"/>
  <c r="W34" i="17"/>
  <c r="D35" i="17"/>
  <c r="E35" i="17"/>
  <c r="F35" i="17"/>
  <c r="G35" i="17"/>
  <c r="H35" i="17"/>
  <c r="I35" i="17"/>
  <c r="J35" i="17"/>
  <c r="K35" i="17"/>
  <c r="L35" i="17"/>
  <c r="M35" i="17"/>
  <c r="N35" i="17"/>
  <c r="O35" i="17"/>
  <c r="P35" i="17"/>
  <c r="Q35" i="17"/>
  <c r="R35" i="17"/>
  <c r="S35" i="17"/>
  <c r="T35" i="17"/>
  <c r="U35" i="17"/>
  <c r="V35" i="17"/>
  <c r="W35" i="17"/>
  <c r="D36" i="17"/>
  <c r="E36" i="17"/>
  <c r="F36" i="17"/>
  <c r="G36" i="17"/>
  <c r="H36" i="17"/>
  <c r="I36" i="17"/>
  <c r="J36" i="17"/>
  <c r="K36" i="17"/>
  <c r="L36" i="17"/>
  <c r="M36" i="17"/>
  <c r="N36" i="17"/>
  <c r="O36" i="17"/>
  <c r="P36" i="17"/>
  <c r="Q36" i="17"/>
  <c r="R36" i="17"/>
  <c r="S36" i="17"/>
  <c r="T36" i="17"/>
  <c r="U36" i="17"/>
  <c r="V36" i="17"/>
  <c r="W36" i="17"/>
  <c r="D37" i="17"/>
  <c r="E37" i="17"/>
  <c r="F37" i="17"/>
  <c r="G37" i="17"/>
  <c r="H37" i="17"/>
  <c r="I37" i="17"/>
  <c r="J37" i="17"/>
  <c r="K37" i="17"/>
  <c r="L37" i="17"/>
  <c r="M37" i="17"/>
  <c r="N37" i="17"/>
  <c r="O37" i="17"/>
  <c r="P37" i="17"/>
  <c r="Q37" i="17"/>
  <c r="R37" i="17"/>
  <c r="S37" i="17"/>
  <c r="T37" i="17"/>
  <c r="U37" i="17"/>
  <c r="V37" i="17"/>
  <c r="W37" i="17"/>
  <c r="D38" i="17"/>
  <c r="E38" i="17"/>
  <c r="F38" i="17"/>
  <c r="G38" i="17"/>
  <c r="H38" i="17"/>
  <c r="I38" i="17"/>
  <c r="J38" i="17"/>
  <c r="K38" i="17"/>
  <c r="L38" i="17"/>
  <c r="M38" i="17"/>
  <c r="N38" i="17"/>
  <c r="O38" i="17"/>
  <c r="P38" i="17"/>
  <c r="Q38" i="17"/>
  <c r="R38" i="17"/>
  <c r="S38" i="17"/>
  <c r="T38" i="17"/>
  <c r="U38" i="17"/>
  <c r="V38" i="17"/>
  <c r="W38" i="17"/>
  <c r="D39" i="17"/>
  <c r="E39" i="17"/>
  <c r="F39" i="17"/>
  <c r="G39" i="17"/>
  <c r="H39" i="17"/>
  <c r="I39" i="17"/>
  <c r="J39" i="17"/>
  <c r="K39" i="17"/>
  <c r="L39" i="17"/>
  <c r="M39" i="17"/>
  <c r="N39" i="17"/>
  <c r="O39" i="17"/>
  <c r="P39" i="17"/>
  <c r="Q39" i="17"/>
  <c r="R39" i="17"/>
  <c r="S39" i="17"/>
  <c r="T39" i="17"/>
  <c r="U39" i="17"/>
  <c r="V39" i="17"/>
  <c r="W39" i="17"/>
  <c r="D40" i="17"/>
  <c r="E40" i="17"/>
  <c r="F40" i="17"/>
  <c r="G40" i="17"/>
  <c r="H40" i="17"/>
  <c r="I40" i="17"/>
  <c r="J40" i="17"/>
  <c r="K40" i="17"/>
  <c r="L40" i="17"/>
  <c r="M40" i="17"/>
  <c r="N40" i="17"/>
  <c r="O40" i="17"/>
  <c r="P40" i="17"/>
  <c r="Q40" i="17"/>
  <c r="R40" i="17"/>
  <c r="S40" i="17"/>
  <c r="T40" i="17"/>
  <c r="U40" i="17"/>
  <c r="V40" i="17"/>
  <c r="W40" i="17"/>
  <c r="D41" i="17"/>
  <c r="E41" i="17"/>
  <c r="F41" i="17"/>
  <c r="G41" i="17"/>
  <c r="H41" i="17"/>
  <c r="I41" i="17"/>
  <c r="J41" i="17"/>
  <c r="K41" i="17"/>
  <c r="L41" i="17"/>
  <c r="M41" i="17"/>
  <c r="N41" i="17"/>
  <c r="O41" i="17"/>
  <c r="P41" i="17"/>
  <c r="Q41" i="17"/>
  <c r="R41" i="17"/>
  <c r="S41" i="17"/>
  <c r="T41" i="17"/>
  <c r="U41" i="17"/>
  <c r="V41" i="17"/>
  <c r="W41" i="17"/>
  <c r="D42" i="17"/>
  <c r="E42" i="17"/>
  <c r="F42" i="17"/>
  <c r="G42" i="17"/>
  <c r="H42" i="17"/>
  <c r="I42" i="17"/>
  <c r="J42" i="17"/>
  <c r="K42" i="17"/>
  <c r="L42" i="17"/>
  <c r="M42" i="17"/>
  <c r="N42" i="17"/>
  <c r="O42" i="17"/>
  <c r="P42" i="17"/>
  <c r="Q42" i="17"/>
  <c r="R42" i="17"/>
  <c r="S42" i="17"/>
  <c r="T42" i="17"/>
  <c r="U42" i="17"/>
  <c r="V42" i="17"/>
  <c r="W42" i="17"/>
  <c r="D43" i="17"/>
  <c r="E43" i="17"/>
  <c r="F43" i="17"/>
  <c r="G43" i="17"/>
  <c r="H43" i="17"/>
  <c r="I43" i="17"/>
  <c r="J43" i="17"/>
  <c r="K43" i="17"/>
  <c r="L43" i="17"/>
  <c r="M43" i="17"/>
  <c r="N43" i="17"/>
  <c r="O43" i="17"/>
  <c r="P43" i="17"/>
  <c r="Q43" i="17"/>
  <c r="R43" i="17"/>
  <c r="S43" i="17"/>
  <c r="T43" i="17"/>
  <c r="U43" i="17"/>
  <c r="V43" i="17"/>
  <c r="W43" i="17"/>
  <c r="D44" i="17"/>
  <c r="E44" i="17"/>
  <c r="F44" i="17"/>
  <c r="G44" i="17"/>
  <c r="H44" i="17"/>
  <c r="I44" i="17"/>
  <c r="J44" i="17"/>
  <c r="K44" i="17"/>
  <c r="L44" i="17"/>
  <c r="M44" i="17"/>
  <c r="N44" i="17"/>
  <c r="O44" i="17"/>
  <c r="P44" i="17"/>
  <c r="Q44" i="17"/>
  <c r="R44" i="17"/>
  <c r="S44" i="17"/>
  <c r="T44" i="17"/>
  <c r="U44" i="17"/>
  <c r="V44" i="17"/>
  <c r="W44" i="17"/>
  <c r="D45" i="17"/>
  <c r="E45" i="17"/>
  <c r="F45" i="17"/>
  <c r="G45" i="17"/>
  <c r="H45" i="17"/>
  <c r="I45" i="17"/>
  <c r="J45" i="17"/>
  <c r="K45" i="17"/>
  <c r="L45" i="17"/>
  <c r="M45" i="17"/>
  <c r="N45" i="17"/>
  <c r="O45" i="17"/>
  <c r="P45" i="17"/>
  <c r="Q45" i="17"/>
  <c r="R45" i="17"/>
  <c r="S45" i="17"/>
  <c r="T45" i="17"/>
  <c r="U45" i="17"/>
  <c r="V45" i="17"/>
  <c r="W45" i="17"/>
  <c r="D46" i="17"/>
  <c r="E46" i="17"/>
  <c r="F46" i="17"/>
  <c r="G46" i="17"/>
  <c r="H46" i="17"/>
  <c r="I46" i="17"/>
  <c r="J46" i="17"/>
  <c r="K46" i="17"/>
  <c r="L46" i="17"/>
  <c r="M46" i="17"/>
  <c r="N46" i="17"/>
  <c r="O46" i="17"/>
  <c r="P46" i="17"/>
  <c r="Q46" i="17"/>
  <c r="R46" i="17"/>
  <c r="S46" i="17"/>
  <c r="T46" i="17"/>
  <c r="U46" i="17"/>
  <c r="V46" i="17"/>
  <c r="W46" i="17"/>
  <c r="D47" i="17"/>
  <c r="E47" i="17"/>
  <c r="F47" i="17"/>
  <c r="G47" i="17"/>
  <c r="H47" i="17"/>
  <c r="I47" i="17"/>
  <c r="J47" i="17"/>
  <c r="K47" i="17"/>
  <c r="L47" i="17"/>
  <c r="M47" i="17"/>
  <c r="N47" i="17"/>
  <c r="O47" i="17"/>
  <c r="P47" i="17"/>
  <c r="Q47" i="17"/>
  <c r="R47" i="17"/>
  <c r="S47" i="17"/>
  <c r="T47" i="17"/>
  <c r="U47" i="17"/>
  <c r="V47" i="17"/>
  <c r="W47" i="17"/>
  <c r="D48" i="17"/>
  <c r="E48" i="17"/>
  <c r="F48" i="17"/>
  <c r="G48" i="17"/>
  <c r="H48" i="17"/>
  <c r="I48" i="17"/>
  <c r="J48" i="17"/>
  <c r="K48" i="17"/>
  <c r="L48" i="17"/>
  <c r="M48" i="17"/>
  <c r="N48" i="17"/>
  <c r="O48" i="17"/>
  <c r="P48" i="17"/>
  <c r="Q48" i="17"/>
  <c r="R48" i="17"/>
  <c r="S48" i="17"/>
  <c r="T48" i="17"/>
  <c r="U48" i="17"/>
  <c r="V48" i="17"/>
  <c r="W48" i="17"/>
  <c r="D49" i="17"/>
  <c r="E49" i="17"/>
  <c r="F49" i="17"/>
  <c r="G49" i="17"/>
  <c r="H49" i="17"/>
  <c r="I49" i="17"/>
  <c r="J49" i="17"/>
  <c r="K49" i="17"/>
  <c r="L49" i="17"/>
  <c r="M49" i="17"/>
  <c r="N49" i="17"/>
  <c r="O49" i="17"/>
  <c r="P49" i="17"/>
  <c r="Q49" i="17"/>
  <c r="R49" i="17"/>
  <c r="S49" i="17"/>
  <c r="T49" i="17"/>
  <c r="U49" i="17"/>
  <c r="V49" i="17"/>
  <c r="W49" i="17"/>
  <c r="D50" i="17"/>
  <c r="E50" i="17"/>
  <c r="F50" i="17"/>
  <c r="G50" i="17"/>
  <c r="H50" i="17"/>
  <c r="I50" i="17"/>
  <c r="J50" i="17"/>
  <c r="K50" i="17"/>
  <c r="L50" i="17"/>
  <c r="M50" i="17"/>
  <c r="N50" i="17"/>
  <c r="O50" i="17"/>
  <c r="P50" i="17"/>
  <c r="Q50" i="17"/>
  <c r="R50" i="17"/>
  <c r="S50" i="17"/>
  <c r="T50" i="17"/>
  <c r="U50" i="17"/>
  <c r="V50" i="17"/>
  <c r="W50" i="17"/>
  <c r="D51" i="17"/>
  <c r="E51" i="17"/>
  <c r="F51" i="17"/>
  <c r="G51" i="17"/>
  <c r="H51" i="17"/>
  <c r="I51" i="17"/>
  <c r="J51" i="17"/>
  <c r="K51" i="17"/>
  <c r="L51" i="17"/>
  <c r="M51" i="17"/>
  <c r="N51" i="17"/>
  <c r="O51" i="17"/>
  <c r="P51" i="17"/>
  <c r="Q51" i="17"/>
  <c r="R51" i="17"/>
  <c r="S51" i="17"/>
  <c r="T51" i="17"/>
  <c r="U51" i="17"/>
  <c r="V51" i="17"/>
  <c r="W51" i="17"/>
  <c r="D52" i="17"/>
  <c r="E52" i="17"/>
  <c r="F52" i="17"/>
  <c r="G52" i="17"/>
  <c r="H52" i="17"/>
  <c r="I52" i="17"/>
  <c r="J52" i="17"/>
  <c r="K52" i="17"/>
  <c r="L52" i="17"/>
  <c r="M52" i="17"/>
  <c r="N52" i="17"/>
  <c r="O52" i="17"/>
  <c r="P52" i="17"/>
  <c r="Q52" i="17"/>
  <c r="R52" i="17"/>
  <c r="S52" i="17"/>
  <c r="T52" i="17"/>
  <c r="U52" i="17"/>
  <c r="V52" i="17"/>
  <c r="W52" i="17"/>
  <c r="D53" i="17"/>
  <c r="E53" i="17"/>
  <c r="F53" i="17"/>
  <c r="G53" i="17"/>
  <c r="H53" i="17"/>
  <c r="I53" i="17"/>
  <c r="J53" i="17"/>
  <c r="K53" i="17"/>
  <c r="L53" i="17"/>
  <c r="M53" i="17"/>
  <c r="N53" i="17"/>
  <c r="O53" i="17"/>
  <c r="P53" i="17"/>
  <c r="Q53" i="17"/>
  <c r="R53" i="17"/>
  <c r="S53" i="17"/>
  <c r="T53" i="17"/>
  <c r="U53" i="17"/>
  <c r="V53" i="17"/>
  <c r="W53" i="17"/>
  <c r="D54" i="17"/>
  <c r="E54" i="17"/>
  <c r="F54" i="17"/>
  <c r="G54" i="17"/>
  <c r="H54" i="17"/>
  <c r="I54" i="17"/>
  <c r="J54" i="17"/>
  <c r="K54" i="17"/>
  <c r="L54" i="17"/>
  <c r="M54" i="17"/>
  <c r="N54" i="17"/>
  <c r="O54" i="17"/>
  <c r="P54" i="17"/>
  <c r="Q54" i="17"/>
  <c r="R54" i="17"/>
  <c r="S54" i="17"/>
  <c r="T54" i="17"/>
  <c r="U54" i="17"/>
  <c r="V54" i="17"/>
  <c r="W54" i="17"/>
  <c r="D55" i="17"/>
  <c r="E55" i="17"/>
  <c r="F55" i="17"/>
  <c r="G55" i="17"/>
  <c r="H55" i="17"/>
  <c r="I55" i="17"/>
  <c r="J55" i="17"/>
  <c r="K55" i="17"/>
  <c r="L55" i="17"/>
  <c r="M55" i="17"/>
  <c r="N55" i="17"/>
  <c r="O55" i="17"/>
  <c r="P55" i="17"/>
  <c r="Q55" i="17"/>
  <c r="R55" i="17"/>
  <c r="S55" i="17"/>
  <c r="T55" i="17"/>
  <c r="U55" i="17"/>
  <c r="V55" i="17"/>
  <c r="W55" i="17"/>
  <c r="D56" i="17"/>
  <c r="E56" i="17"/>
  <c r="F56" i="17"/>
  <c r="G56" i="17"/>
  <c r="H56" i="17"/>
  <c r="I56" i="17"/>
  <c r="J56" i="17"/>
  <c r="K56" i="17"/>
  <c r="L56" i="17"/>
  <c r="M56" i="17"/>
  <c r="N56" i="17"/>
  <c r="O56" i="17"/>
  <c r="P56" i="17"/>
  <c r="Q56" i="17"/>
  <c r="R56" i="17"/>
  <c r="S56" i="17"/>
  <c r="T56" i="17"/>
  <c r="U56" i="17"/>
  <c r="V56" i="17"/>
  <c r="W56" i="17"/>
  <c r="D57" i="17"/>
  <c r="E57" i="17"/>
  <c r="F57" i="17"/>
  <c r="G57" i="17"/>
  <c r="H57" i="17"/>
  <c r="I57" i="17"/>
  <c r="J57" i="17"/>
  <c r="K57" i="17"/>
  <c r="L57" i="17"/>
  <c r="M57" i="17"/>
  <c r="N57" i="17"/>
  <c r="O57" i="17"/>
  <c r="P57" i="17"/>
  <c r="Q57" i="17"/>
  <c r="R57" i="17"/>
  <c r="S57" i="17"/>
  <c r="T57" i="17"/>
  <c r="U57" i="17"/>
  <c r="V57" i="17"/>
  <c r="W57" i="17"/>
  <c r="D58" i="17"/>
  <c r="E58" i="17"/>
  <c r="F58" i="17"/>
  <c r="G58" i="17"/>
  <c r="H58" i="17"/>
  <c r="I58" i="17"/>
  <c r="J58" i="17"/>
  <c r="K58" i="17"/>
  <c r="L58" i="17"/>
  <c r="M58" i="17"/>
  <c r="N58" i="17"/>
  <c r="O58" i="17"/>
  <c r="P58" i="17"/>
  <c r="Q58" i="17"/>
  <c r="R58" i="17"/>
  <c r="S58" i="17"/>
  <c r="T58" i="17"/>
  <c r="U58" i="17"/>
  <c r="V58" i="17"/>
  <c r="W58" i="17"/>
  <c r="D59" i="17"/>
  <c r="E59" i="17"/>
  <c r="F59" i="17"/>
  <c r="G59" i="17"/>
  <c r="H59" i="17"/>
  <c r="I59" i="17"/>
  <c r="J59" i="17"/>
  <c r="K59" i="17"/>
  <c r="L59" i="17"/>
  <c r="M59" i="17"/>
  <c r="N59" i="17"/>
  <c r="O59" i="17"/>
  <c r="P59" i="17"/>
  <c r="Q59" i="17"/>
  <c r="R59" i="17"/>
  <c r="S59" i="17"/>
  <c r="T59" i="17"/>
  <c r="U59" i="17"/>
  <c r="V59" i="17"/>
  <c r="W59" i="17"/>
  <c r="D60" i="17"/>
  <c r="E60" i="17"/>
  <c r="F60" i="17"/>
  <c r="G60" i="17"/>
  <c r="H60" i="17"/>
  <c r="I60" i="17"/>
  <c r="J60" i="17"/>
  <c r="K60" i="17"/>
  <c r="L60" i="17"/>
  <c r="M60" i="17"/>
  <c r="N60" i="17"/>
  <c r="O60" i="17"/>
  <c r="P60" i="17"/>
  <c r="Q60" i="17"/>
  <c r="R60" i="17"/>
  <c r="S60" i="17"/>
  <c r="T60" i="17"/>
  <c r="U60" i="17"/>
  <c r="V60" i="17"/>
  <c r="W60" i="17"/>
  <c r="D61" i="17"/>
  <c r="E61" i="17"/>
  <c r="F61" i="17"/>
  <c r="G61" i="17"/>
  <c r="H61" i="17"/>
  <c r="I61" i="17"/>
  <c r="J61" i="17"/>
  <c r="K61" i="17"/>
  <c r="L61" i="17"/>
  <c r="M61" i="17"/>
  <c r="N61" i="17"/>
  <c r="O61" i="17"/>
  <c r="P61" i="17"/>
  <c r="Q61" i="17"/>
  <c r="R61" i="17"/>
  <c r="S61" i="17"/>
  <c r="T61" i="17"/>
  <c r="U61" i="17"/>
  <c r="V61" i="17"/>
  <c r="W61" i="17"/>
  <c r="D62" i="17"/>
  <c r="E62" i="17"/>
  <c r="F62" i="17"/>
  <c r="G62" i="17"/>
  <c r="H62" i="17"/>
  <c r="I62" i="17"/>
  <c r="J62" i="17"/>
  <c r="K62" i="17"/>
  <c r="L62" i="17"/>
  <c r="M62" i="17"/>
  <c r="N62" i="17"/>
  <c r="O62" i="17"/>
  <c r="P62" i="17"/>
  <c r="Q62" i="17"/>
  <c r="R62" i="17"/>
  <c r="S62" i="17"/>
  <c r="T62" i="17"/>
  <c r="U62" i="17"/>
  <c r="V62" i="17"/>
  <c r="W62" i="17"/>
  <c r="D63" i="17"/>
  <c r="E63" i="17"/>
  <c r="F63" i="17"/>
  <c r="G63" i="17"/>
  <c r="H63" i="17"/>
  <c r="I63" i="17"/>
  <c r="J63" i="17"/>
  <c r="K63" i="17"/>
  <c r="L63" i="17"/>
  <c r="M63" i="17"/>
  <c r="N63" i="17"/>
  <c r="O63" i="17"/>
  <c r="P63" i="17"/>
  <c r="Q63" i="17"/>
  <c r="R63" i="17"/>
  <c r="S63" i="17"/>
  <c r="T63" i="17"/>
  <c r="U63" i="17"/>
  <c r="V63" i="17"/>
  <c r="W63" i="17"/>
  <c r="I14" i="17"/>
  <c r="J14" i="17"/>
  <c r="K14" i="17"/>
  <c r="L14" i="17"/>
  <c r="M14" i="17"/>
  <c r="N14" i="17"/>
  <c r="O14" i="17"/>
  <c r="P14" i="17"/>
  <c r="Q14" i="17"/>
  <c r="R14" i="17"/>
  <c r="S14" i="17"/>
  <c r="T14" i="17"/>
  <c r="U14" i="17"/>
  <c r="V14" i="17"/>
  <c r="W14" i="17"/>
  <c r="E13" i="17"/>
  <c r="F13" i="17"/>
  <c r="G13" i="17"/>
  <c r="H13" i="17"/>
  <c r="I13" i="17"/>
  <c r="J13" i="17"/>
  <c r="K13" i="17"/>
  <c r="L13" i="17"/>
  <c r="M13" i="17"/>
  <c r="N13" i="17"/>
  <c r="O13" i="17"/>
  <c r="P13" i="17"/>
  <c r="Q13" i="17"/>
  <c r="R13" i="17"/>
  <c r="S13" i="17"/>
  <c r="T13" i="17"/>
  <c r="U13" i="17"/>
  <c r="V13" i="17"/>
  <c r="W13" i="17"/>
  <c r="E68" i="18"/>
  <c r="F68" i="18"/>
  <c r="G68" i="18"/>
  <c r="H68" i="18"/>
  <c r="I68" i="18"/>
  <c r="J68" i="18"/>
  <c r="K68" i="18"/>
  <c r="L68" i="18"/>
  <c r="M68" i="18"/>
  <c r="N68" i="18"/>
  <c r="O68" i="18"/>
  <c r="P68" i="18"/>
  <c r="Q68" i="18"/>
  <c r="R68" i="18"/>
  <c r="S68" i="18"/>
  <c r="T68" i="18"/>
  <c r="U68" i="18"/>
  <c r="V68" i="18"/>
  <c r="W68" i="18"/>
  <c r="E65" i="18"/>
  <c r="F65" i="18"/>
  <c r="G65" i="18"/>
  <c r="H65" i="18"/>
  <c r="I65" i="18"/>
  <c r="J65" i="18"/>
  <c r="K65" i="18"/>
  <c r="L65" i="18"/>
  <c r="M65" i="18"/>
  <c r="N65" i="18"/>
  <c r="O65" i="18"/>
  <c r="P65" i="18"/>
  <c r="Q65" i="18"/>
  <c r="R65" i="18"/>
  <c r="S65" i="18"/>
  <c r="T65" i="18"/>
  <c r="U65" i="18"/>
  <c r="V65" i="18"/>
  <c r="W65" i="18"/>
  <c r="D8" i="18"/>
  <c r="D8" i="17" s="1"/>
  <c r="D7" i="18"/>
  <c r="D6" i="18"/>
  <c r="O56" i="19" l="1"/>
  <c r="R56" i="19"/>
  <c r="R55" i="19"/>
  <c r="R66" i="19" s="1"/>
  <c r="N56" i="19"/>
  <c r="N55" i="19"/>
  <c r="N66" i="19" s="1"/>
  <c r="U55" i="19"/>
  <c r="U66" i="19" s="1"/>
  <c r="U56" i="19"/>
  <c r="Q55" i="19"/>
  <c r="Q66" i="19" s="1"/>
  <c r="Q56" i="19"/>
  <c r="M55" i="19"/>
  <c r="M66" i="19" s="1"/>
  <c r="M56" i="19"/>
  <c r="V56" i="19"/>
  <c r="V55" i="19"/>
  <c r="V66" i="19" s="1"/>
  <c r="T55" i="19"/>
  <c r="T66" i="19" s="1"/>
  <c r="T56" i="19"/>
  <c r="P55" i="19"/>
  <c r="P66" i="19" s="1"/>
  <c r="P56" i="19"/>
  <c r="S56" i="19"/>
  <c r="S55" i="19"/>
  <c r="S66" i="19" s="1"/>
  <c r="O55" i="19"/>
  <c r="O66" i="19" s="1"/>
  <c r="L56" i="19"/>
  <c r="L55" i="19"/>
  <c r="L66" i="19" s="1"/>
  <c r="J56" i="19"/>
  <c r="J55" i="19"/>
  <c r="J66" i="19" s="1"/>
  <c r="H56" i="19"/>
  <c r="H55" i="19"/>
  <c r="H66" i="19" s="1"/>
  <c r="F56" i="19"/>
  <c r="F55" i="19"/>
  <c r="F66" i="19" s="1"/>
  <c r="D56" i="19"/>
  <c r="D55" i="19"/>
  <c r="D66" i="19" s="1"/>
  <c r="K55" i="19"/>
  <c r="K66" i="19" s="1"/>
  <c r="K56" i="19"/>
  <c r="I55" i="19"/>
  <c r="I66" i="19" s="1"/>
  <c r="I56" i="19"/>
  <c r="G55" i="19"/>
  <c r="G66" i="19" s="1"/>
  <c r="G56" i="19"/>
  <c r="E55" i="19"/>
  <c r="E66" i="19" s="1"/>
  <c r="E56" i="19"/>
  <c r="D65" i="15"/>
  <c r="T8" i="18" l="1"/>
  <c r="E66" i="18" s="1"/>
  <c r="E67" i="18" s="1"/>
  <c r="AB7" i="17"/>
  <c r="Q66" i="18"/>
  <c r="Q67" i="18" s="1"/>
  <c r="S66" i="18"/>
  <c r="S67" i="18" s="1"/>
  <c r="N66" i="18"/>
  <c r="N67" i="18" s="1"/>
  <c r="P66" i="18"/>
  <c r="P67" i="18" s="1"/>
  <c r="D7" i="17"/>
  <c r="D6" i="17"/>
  <c r="H66" i="18" l="1"/>
  <c r="H67" i="18" s="1"/>
  <c r="K66" i="18"/>
  <c r="K67" i="18" s="1"/>
  <c r="V66" i="18"/>
  <c r="V67" i="18" s="1"/>
  <c r="F66" i="18"/>
  <c r="F67" i="18" s="1"/>
  <c r="I66" i="18"/>
  <c r="I67" i="18" s="1"/>
  <c r="T66" i="18"/>
  <c r="T67" i="18" s="1"/>
  <c r="L66" i="18"/>
  <c r="L67" i="18" s="1"/>
  <c r="W66" i="18"/>
  <c r="W67" i="18" s="1"/>
  <c r="O66" i="18"/>
  <c r="O67" i="18" s="1"/>
  <c r="G66" i="18"/>
  <c r="G67" i="18" s="1"/>
  <c r="R66" i="18"/>
  <c r="R67" i="18" s="1"/>
  <c r="J66" i="18"/>
  <c r="J67" i="18" s="1"/>
  <c r="U66" i="18"/>
  <c r="U67" i="18" s="1"/>
  <c r="M66" i="18"/>
  <c r="M67" i="18" s="1"/>
  <c r="X15" i="18"/>
  <c r="X16" i="18"/>
  <c r="X17" i="18"/>
  <c r="X18" i="18"/>
  <c r="X19" i="18"/>
  <c r="X20" i="18"/>
  <c r="X21" i="18"/>
  <c r="X22" i="18"/>
  <c r="X23" i="18"/>
  <c r="X24" i="18"/>
  <c r="X25" i="18"/>
  <c r="X26" i="18"/>
  <c r="X27" i="18"/>
  <c r="X28" i="18"/>
  <c r="X29" i="18"/>
  <c r="X30" i="18"/>
  <c r="X31" i="18"/>
  <c r="X32" i="18"/>
  <c r="X33" i="18"/>
  <c r="X34" i="18"/>
  <c r="X35" i="18"/>
  <c r="X36" i="18"/>
  <c r="X37" i="18"/>
  <c r="X38" i="18"/>
  <c r="X39" i="18"/>
  <c r="X40" i="18"/>
  <c r="X41" i="18"/>
  <c r="X42" i="18"/>
  <c r="X43" i="18"/>
  <c r="X44" i="18"/>
  <c r="X45" i="18"/>
  <c r="X46" i="18"/>
  <c r="X47" i="18"/>
  <c r="X48" i="18"/>
  <c r="X49" i="18"/>
  <c r="X50" i="18"/>
  <c r="X51" i="18"/>
  <c r="X52" i="18"/>
  <c r="X53" i="18"/>
  <c r="X54" i="18"/>
  <c r="X55" i="18"/>
  <c r="X56" i="18"/>
  <c r="X57" i="18"/>
  <c r="X58" i="18"/>
  <c r="X59" i="18"/>
  <c r="X60" i="18"/>
  <c r="X61" i="18"/>
  <c r="X62" i="18"/>
  <c r="X63" i="18"/>
  <c r="X14" i="18"/>
  <c r="D68" i="18" l="1"/>
  <c r="D66" i="18"/>
  <c r="D65" i="18"/>
  <c r="D67" i="18" l="1"/>
  <c r="B13" i="26"/>
  <c r="J71" i="25"/>
  <c r="C21" i="25"/>
  <c r="C22" i="25"/>
  <c r="C23" i="25"/>
  <c r="C24" i="25"/>
  <c r="C25" i="25"/>
  <c r="C26" i="25"/>
  <c r="C27" i="25"/>
  <c r="C28" i="25"/>
  <c r="C29" i="25"/>
  <c r="C30" i="25"/>
  <c r="C31" i="25"/>
  <c r="C32" i="25"/>
  <c r="C33" i="25"/>
  <c r="C34" i="25"/>
  <c r="C35" i="25"/>
  <c r="C36" i="25"/>
  <c r="C37" i="25"/>
  <c r="C38" i="25"/>
  <c r="C39" i="25"/>
  <c r="C40" i="25"/>
  <c r="C41" i="25"/>
  <c r="C42" i="25"/>
  <c r="C43" i="25"/>
  <c r="C44" i="25"/>
  <c r="C45" i="25"/>
  <c r="C46" i="25"/>
  <c r="C47" i="25"/>
  <c r="C48" i="25"/>
  <c r="C49" i="25"/>
  <c r="C50" i="25"/>
  <c r="C51" i="25"/>
  <c r="C52" i="25"/>
  <c r="C53" i="25"/>
  <c r="C54" i="25"/>
  <c r="C55" i="25"/>
  <c r="C56" i="25"/>
  <c r="C57" i="25"/>
  <c r="C58" i="25"/>
  <c r="C59" i="25"/>
  <c r="C60" i="25"/>
  <c r="C61" i="25"/>
  <c r="C62" i="25"/>
  <c r="C63" i="25"/>
  <c r="C64" i="25"/>
  <c r="C65" i="25"/>
  <c r="C66" i="25"/>
  <c r="C67" i="25"/>
  <c r="C68" i="25"/>
  <c r="C69" i="25"/>
  <c r="C20" i="25"/>
  <c r="C5" i="19"/>
  <c r="F14" i="17"/>
  <c r="F72" i="17" s="1"/>
  <c r="F76" i="17" s="1"/>
  <c r="G14" i="17"/>
  <c r="G72" i="17" s="1"/>
  <c r="G76" i="17" s="1"/>
  <c r="H14" i="17"/>
  <c r="H72" i="17" s="1"/>
  <c r="H76" i="17" s="1"/>
  <c r="I72" i="17"/>
  <c r="I76" i="17" s="1"/>
  <c r="J72" i="17"/>
  <c r="J76" i="17" s="1"/>
  <c r="K72" i="17"/>
  <c r="K76" i="17" s="1"/>
  <c r="L72" i="17"/>
  <c r="L76" i="17" s="1"/>
  <c r="M72" i="17"/>
  <c r="M76" i="17" s="1"/>
  <c r="N72" i="17"/>
  <c r="N76" i="17" s="1"/>
  <c r="W72" i="17"/>
  <c r="W76" i="17" s="1"/>
  <c r="E14" i="17"/>
  <c r="D14" i="17"/>
  <c r="C15" i="17"/>
  <c r="C16" i="17"/>
  <c r="C17" i="17"/>
  <c r="C18" i="17"/>
  <c r="C19" i="17"/>
  <c r="C20" i="17"/>
  <c r="C21" i="17"/>
  <c r="C22" i="17"/>
  <c r="C23" i="17"/>
  <c r="C24" i="17"/>
  <c r="C25" i="17"/>
  <c r="C26" i="17"/>
  <c r="C27" i="17"/>
  <c r="C28" i="17"/>
  <c r="C29" i="17"/>
  <c r="C30" i="17"/>
  <c r="C31" i="17"/>
  <c r="C32" i="17"/>
  <c r="C33" i="17"/>
  <c r="C34" i="17"/>
  <c r="C35" i="17"/>
  <c r="C36" i="17"/>
  <c r="C37" i="17"/>
  <c r="C38" i="17"/>
  <c r="C39" i="17"/>
  <c r="C40" i="17"/>
  <c r="C41" i="17"/>
  <c r="C42" i="17"/>
  <c r="C43" i="17"/>
  <c r="C44" i="17"/>
  <c r="C45" i="17"/>
  <c r="C46" i="17"/>
  <c r="C47" i="17"/>
  <c r="C48" i="17"/>
  <c r="C49" i="17"/>
  <c r="C50" i="17"/>
  <c r="C51" i="17"/>
  <c r="C52" i="17"/>
  <c r="C53" i="17"/>
  <c r="C54" i="17"/>
  <c r="C55" i="17"/>
  <c r="C56" i="17"/>
  <c r="C57" i="17"/>
  <c r="C58" i="17"/>
  <c r="C59" i="17"/>
  <c r="C60" i="17"/>
  <c r="C61" i="17"/>
  <c r="C62" i="17"/>
  <c r="C63" i="17"/>
  <c r="C14" i="17"/>
  <c r="E72" i="17" l="1"/>
  <c r="E76" i="17" s="1"/>
  <c r="D72" i="17"/>
  <c r="W65" i="17"/>
  <c r="M65" i="17"/>
  <c r="K65" i="17"/>
  <c r="G65" i="17"/>
  <c r="N65" i="17"/>
  <c r="L65" i="17"/>
  <c r="J65" i="17"/>
  <c r="H65" i="17"/>
  <c r="F65" i="17"/>
  <c r="I65" i="17"/>
  <c r="E65" i="17"/>
  <c r="D65" i="17"/>
  <c r="X72" i="17" l="1"/>
  <c r="J79" i="17" s="1"/>
  <c r="D76" i="17"/>
  <c r="X76" i="17" s="1"/>
  <c r="X65" i="17"/>
  <c r="E12" i="16"/>
  <c r="E7" i="16"/>
  <c r="E12" i="25" l="1"/>
  <c r="Z7" i="17"/>
  <c r="E6" i="30" l="1"/>
  <c r="E6" i="28"/>
  <c r="E7" i="27"/>
  <c r="I7" i="26"/>
  <c r="E7" i="25"/>
  <c r="E12" i="30" l="1"/>
  <c r="E11" i="30"/>
  <c r="E9" i="30"/>
  <c r="F66" i="30"/>
  <c r="C66" i="30"/>
  <c r="F65" i="30"/>
  <c r="C65" i="30"/>
  <c r="C60" i="30"/>
  <c r="N8" i="30"/>
  <c r="M8" i="30"/>
  <c r="E8" i="30"/>
  <c r="E7" i="30"/>
  <c r="B2" i="30"/>
  <c r="B1" i="30"/>
  <c r="E8" i="28"/>
  <c r="E7" i="28"/>
  <c r="F66" i="28"/>
  <c r="C66" i="28"/>
  <c r="F65" i="28"/>
  <c r="C65" i="28"/>
  <c r="C60" i="28"/>
  <c r="N8" i="28"/>
  <c r="B2" i="28"/>
  <c r="B1" i="28"/>
  <c r="M8" i="28" l="1"/>
  <c r="H37" i="27" l="1"/>
  <c r="H36" i="27"/>
  <c r="A37" i="27"/>
  <c r="A36" i="27"/>
  <c r="A32" i="27"/>
  <c r="E12" i="27"/>
  <c r="E10" i="27"/>
  <c r="E9" i="27"/>
  <c r="E8" i="27"/>
  <c r="E6" i="27"/>
  <c r="B2" i="27"/>
  <c r="B1" i="27"/>
  <c r="F75" i="16"/>
  <c r="C18" i="16"/>
  <c r="E10" i="16"/>
  <c r="E9" i="16"/>
  <c r="G82" i="16"/>
  <c r="C82" i="16"/>
  <c r="G81" i="16"/>
  <c r="C81" i="16"/>
  <c r="C76" i="16"/>
  <c r="C67" i="16"/>
  <c r="C66" i="16"/>
  <c r="C65" i="16"/>
  <c r="C64" i="16"/>
  <c r="C63" i="16"/>
  <c r="C62" i="16"/>
  <c r="C61" i="16"/>
  <c r="C60" i="16"/>
  <c r="C59" i="16"/>
  <c r="C58" i="16"/>
  <c r="C57" i="16"/>
  <c r="C56" i="16"/>
  <c r="C55" i="16"/>
  <c r="C54" i="16"/>
  <c r="C53" i="16"/>
  <c r="C52" i="16"/>
  <c r="C51" i="16"/>
  <c r="C50" i="16"/>
  <c r="C49" i="16"/>
  <c r="C48" i="16"/>
  <c r="C47" i="16"/>
  <c r="C46" i="16"/>
  <c r="C45" i="16"/>
  <c r="C44" i="16"/>
  <c r="C43" i="16"/>
  <c r="C42" i="16"/>
  <c r="C41" i="16"/>
  <c r="C40" i="16"/>
  <c r="C39" i="16"/>
  <c r="C38" i="16"/>
  <c r="C37" i="16"/>
  <c r="C36" i="16"/>
  <c r="C35" i="16"/>
  <c r="C34" i="16"/>
  <c r="C33" i="16"/>
  <c r="C32" i="16"/>
  <c r="C31" i="16"/>
  <c r="C30" i="16"/>
  <c r="C29" i="16"/>
  <c r="C28" i="16"/>
  <c r="C27" i="16"/>
  <c r="C26" i="16"/>
  <c r="C25" i="16"/>
  <c r="C24" i="16"/>
  <c r="C23" i="16"/>
  <c r="C22" i="16"/>
  <c r="C21" i="16"/>
  <c r="C20" i="16"/>
  <c r="C19" i="16"/>
  <c r="E13" i="16"/>
  <c r="E11" i="16"/>
  <c r="Q8" i="16"/>
  <c r="E8" i="16"/>
  <c r="E6" i="16"/>
  <c r="B2" i="16"/>
  <c r="B1" i="16"/>
  <c r="C15" i="18"/>
  <c r="C16" i="18"/>
  <c r="C17" i="18"/>
  <c r="C18" i="18"/>
  <c r="C19" i="18"/>
  <c r="C20" i="18"/>
  <c r="C21" i="18"/>
  <c r="C22" i="18"/>
  <c r="C23" i="18"/>
  <c r="C24" i="18"/>
  <c r="C25" i="18"/>
  <c r="C26" i="18"/>
  <c r="C27" i="18"/>
  <c r="C28" i="18"/>
  <c r="C29" i="18"/>
  <c r="C30" i="18"/>
  <c r="C31" i="18"/>
  <c r="C32" i="18"/>
  <c r="C33" i="18"/>
  <c r="C34" i="18"/>
  <c r="C35" i="18"/>
  <c r="C36" i="18"/>
  <c r="C37" i="18"/>
  <c r="C38" i="18"/>
  <c r="C39" i="18"/>
  <c r="C40" i="18"/>
  <c r="C41" i="18"/>
  <c r="C42" i="18"/>
  <c r="C43" i="18"/>
  <c r="C44" i="18"/>
  <c r="C45" i="18"/>
  <c r="C46" i="18"/>
  <c r="C47" i="18"/>
  <c r="C48" i="18"/>
  <c r="C49" i="18"/>
  <c r="C50" i="18"/>
  <c r="C51" i="18"/>
  <c r="C52" i="18"/>
  <c r="C53" i="18"/>
  <c r="C54" i="18"/>
  <c r="C55" i="18"/>
  <c r="C56" i="18"/>
  <c r="C57" i="18"/>
  <c r="C58" i="18"/>
  <c r="C59" i="18"/>
  <c r="C60" i="18"/>
  <c r="C61" i="18"/>
  <c r="C62" i="18"/>
  <c r="C63" i="18"/>
  <c r="C14" i="18"/>
  <c r="R40" i="26" l="1"/>
  <c r="R46" i="26"/>
  <c r="R45" i="26"/>
  <c r="B46" i="26"/>
  <c r="B45" i="26"/>
  <c r="B41" i="26"/>
  <c r="E8" i="25"/>
  <c r="I10" i="26"/>
  <c r="I9" i="26"/>
  <c r="E11" i="25"/>
  <c r="E11" i="27" s="1"/>
  <c r="V7" i="17"/>
  <c r="V6" i="17"/>
  <c r="I12" i="26"/>
  <c r="I8" i="26"/>
  <c r="I6" i="26"/>
  <c r="B2" i="26"/>
  <c r="B1" i="26"/>
  <c r="T7" i="18"/>
  <c r="T6" i="18"/>
  <c r="I11" i="26" l="1"/>
  <c r="B2" i="25"/>
  <c r="B1" i="25"/>
  <c r="G83" i="25"/>
  <c r="G84" i="25"/>
  <c r="C84" i="25"/>
  <c r="C83" i="25"/>
  <c r="C78" i="25"/>
  <c r="E13" i="25"/>
  <c r="E6" i="25"/>
  <c r="P8" i="25"/>
  <c r="C57" i="19" l="1"/>
  <c r="I65" i="6" l="1"/>
  <c r="I6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H65" i="6"/>
  <c r="H6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M74" i="6" l="1"/>
  <c r="M73" i="6"/>
  <c r="C74" i="6"/>
  <c r="C73" i="6"/>
  <c r="C69" i="6"/>
  <c r="C48" i="19"/>
  <c r="C54" i="19" s="1"/>
  <c r="C27" i="19"/>
  <c r="C53" i="19" s="1"/>
  <c r="C58" i="19"/>
  <c r="C56" i="19" l="1"/>
  <c r="C55" i="19"/>
  <c r="D63" i="19"/>
  <c r="F63" i="19"/>
  <c r="H63" i="19"/>
  <c r="J63" i="19"/>
  <c r="L63" i="19"/>
  <c r="V63" i="19"/>
  <c r="C62" i="19"/>
  <c r="C63" i="19"/>
  <c r="E63" i="19"/>
  <c r="G63" i="19"/>
  <c r="I63" i="19"/>
  <c r="K63" i="19"/>
  <c r="M63" i="19"/>
  <c r="E71" i="17"/>
  <c r="F71" i="17"/>
  <c r="G71" i="17"/>
  <c r="H71" i="17"/>
  <c r="I71" i="17"/>
  <c r="J71" i="17"/>
  <c r="K71" i="17"/>
  <c r="L71" i="17"/>
  <c r="M71" i="17"/>
  <c r="N71" i="17"/>
  <c r="W71" i="17"/>
  <c r="D13" i="17"/>
  <c r="D71" i="17" s="1"/>
  <c r="C2" i="17"/>
  <c r="C1" i="17"/>
  <c r="C66" i="19" l="1"/>
  <c r="D75" i="17"/>
  <c r="X71" i="17"/>
  <c r="D73" i="17"/>
  <c r="N75" i="17"/>
  <c r="N73" i="17"/>
  <c r="L75" i="17"/>
  <c r="L73" i="17"/>
  <c r="J75" i="17"/>
  <c r="J73" i="17"/>
  <c r="H75" i="17"/>
  <c r="H73" i="17"/>
  <c r="F75" i="17"/>
  <c r="F73" i="17"/>
  <c r="W75" i="17"/>
  <c r="W73" i="17"/>
  <c r="M75" i="17"/>
  <c r="M73" i="17"/>
  <c r="K75" i="17"/>
  <c r="K73" i="17"/>
  <c r="I75" i="17"/>
  <c r="I73" i="17"/>
  <c r="G75" i="17"/>
  <c r="G73" i="17"/>
  <c r="E75" i="17"/>
  <c r="E73" i="17"/>
  <c r="X75" i="17" l="1"/>
  <c r="Z74" i="17"/>
  <c r="F79" i="17"/>
  <c r="X73" i="17"/>
  <c r="Z73" i="17" s="1"/>
  <c r="X65" i="18"/>
  <c r="D23" i="25"/>
  <c r="D21" i="16" s="1"/>
  <c r="X17" i="17"/>
  <c r="D20" i="25"/>
  <c r="D18" i="16" s="1"/>
  <c r="X14" i="17"/>
  <c r="D22" i="25"/>
  <c r="D20" i="16" s="1"/>
  <c r="X16" i="17"/>
  <c r="D21" i="25"/>
  <c r="D19" i="16" s="1"/>
  <c r="X15" i="17"/>
  <c r="X13" i="18"/>
  <c r="M77" i="18"/>
  <c r="C77" i="18"/>
  <c r="M76" i="18"/>
  <c r="C76" i="18"/>
  <c r="C72" i="18"/>
  <c r="C2" i="18"/>
  <c r="C1" i="18"/>
  <c r="Y63" i="18" l="1"/>
  <c r="Z63" i="18" s="1"/>
  <c r="Y59" i="18"/>
  <c r="Z59" i="18" s="1"/>
  <c r="Y55" i="18"/>
  <c r="Z55" i="18" s="1"/>
  <c r="Y51" i="18"/>
  <c r="Z51" i="18" s="1"/>
  <c r="Y43" i="18"/>
  <c r="Z43" i="18" s="1"/>
  <c r="Y35" i="18"/>
  <c r="Z35" i="18" s="1"/>
  <c r="Y62" i="18"/>
  <c r="Z62" i="18" s="1"/>
  <c r="Y58" i="18"/>
  <c r="Z58" i="18" s="1"/>
  <c r="Y54" i="18"/>
  <c r="Z54" i="18" s="1"/>
  <c r="Y50" i="18"/>
  <c r="Z50" i="18" s="1"/>
  <c r="Y46" i="18"/>
  <c r="Z46" i="18" s="1"/>
  <c r="Y42" i="18"/>
  <c r="Z42" i="18" s="1"/>
  <c r="Y34" i="18"/>
  <c r="Z34" i="18" s="1"/>
  <c r="Y22" i="18"/>
  <c r="Z22" i="18" s="1"/>
  <c r="Y33" i="18"/>
  <c r="Z33" i="18" s="1"/>
  <c r="Y17" i="18"/>
  <c r="Z17" i="18" s="1"/>
  <c r="Y61" i="18"/>
  <c r="Z61" i="18" s="1"/>
  <c r="Y57" i="18"/>
  <c r="Z57" i="18" s="1"/>
  <c r="Y53" i="18"/>
  <c r="Z53" i="18" s="1"/>
  <c r="Y47" i="18"/>
  <c r="Z47" i="18" s="1"/>
  <c r="Y39" i="18"/>
  <c r="Z39" i="18" s="1"/>
  <c r="Y14" i="18"/>
  <c r="Z14" i="18" s="1"/>
  <c r="Y60" i="18"/>
  <c r="Z60" i="18" s="1"/>
  <c r="Y56" i="18"/>
  <c r="Z56" i="18" s="1"/>
  <c r="Y52" i="18"/>
  <c r="Z52" i="18" s="1"/>
  <c r="Y48" i="18"/>
  <c r="Z48" i="18" s="1"/>
  <c r="Y44" i="18"/>
  <c r="Z44" i="18" s="1"/>
  <c r="Y40" i="18"/>
  <c r="Z40" i="18" s="1"/>
  <c r="Y36" i="18"/>
  <c r="Z36" i="18" s="1"/>
  <c r="Y32" i="18"/>
  <c r="Z32" i="18" s="1"/>
  <c r="Y28" i="18"/>
  <c r="Z28" i="18" s="1"/>
  <c r="Y24" i="18"/>
  <c r="Z24" i="18" s="1"/>
  <c r="Y20" i="18"/>
  <c r="Z20" i="18" s="1"/>
  <c r="Y16" i="18"/>
  <c r="Z16" i="18" s="1"/>
  <c r="Y45" i="18"/>
  <c r="Z45" i="18" s="1"/>
  <c r="Y37" i="18"/>
  <c r="Z37" i="18" s="1"/>
  <c r="Y31" i="18"/>
  <c r="Z31" i="18" s="1"/>
  <c r="Y27" i="18"/>
  <c r="Z27" i="18" s="1"/>
  <c r="Y23" i="18"/>
  <c r="Z23" i="18" s="1"/>
  <c r="Y19" i="18"/>
  <c r="Z19" i="18" s="1"/>
  <c r="Y15" i="18"/>
  <c r="Z15" i="18" s="1"/>
  <c r="X68" i="18"/>
  <c r="X66" i="18" s="1"/>
  <c r="Y38" i="18"/>
  <c r="Z38" i="18" s="1"/>
  <c r="Y30" i="18"/>
  <c r="Z30" i="18" s="1"/>
  <c r="Y26" i="18"/>
  <c r="Z26" i="18" s="1"/>
  <c r="Y18" i="18"/>
  <c r="Z18" i="18" s="1"/>
  <c r="Y49" i="18"/>
  <c r="Z49" i="18" s="1"/>
  <c r="Y41" i="18"/>
  <c r="Z41" i="18" s="1"/>
  <c r="Y29" i="18"/>
  <c r="Z29" i="18" s="1"/>
  <c r="Y25" i="18"/>
  <c r="Z25" i="18" s="1"/>
  <c r="Y21" i="18"/>
  <c r="Z21" i="18" s="1"/>
  <c r="X63" i="17"/>
  <c r="D69" i="25"/>
  <c r="D67" i="25"/>
  <c r="X61" i="17"/>
  <c r="D65" i="25"/>
  <c r="X59" i="17"/>
  <c r="D63" i="25"/>
  <c r="X57" i="17"/>
  <c r="D61" i="25"/>
  <c r="X55" i="17"/>
  <c r="D59" i="25"/>
  <c r="X53" i="17"/>
  <c r="D57" i="25"/>
  <c r="D55" i="16" s="1"/>
  <c r="X51" i="17"/>
  <c r="D55" i="25"/>
  <c r="D53" i="16" s="1"/>
  <c r="X49" i="17"/>
  <c r="D53" i="25"/>
  <c r="D51" i="16" s="1"/>
  <c r="X47" i="17"/>
  <c r="D51" i="25"/>
  <c r="D49" i="16" s="1"/>
  <c r="X45" i="17"/>
  <c r="D49" i="25"/>
  <c r="D47" i="16" s="1"/>
  <c r="X43" i="17"/>
  <c r="D47" i="25"/>
  <c r="D45" i="16" s="1"/>
  <c r="X41" i="17"/>
  <c r="D45" i="25"/>
  <c r="D43" i="16" s="1"/>
  <c r="X39" i="17"/>
  <c r="D43" i="25"/>
  <c r="D41" i="16" s="1"/>
  <c r="X37" i="17"/>
  <c r="D41" i="25"/>
  <c r="D39" i="16" s="1"/>
  <c r="X35" i="17"/>
  <c r="D39" i="25"/>
  <c r="D37" i="16" s="1"/>
  <c r="X33" i="17"/>
  <c r="D37" i="25"/>
  <c r="D35" i="16" s="1"/>
  <c r="X31" i="17"/>
  <c r="D35" i="25"/>
  <c r="D33" i="16" s="1"/>
  <c r="X29" i="17"/>
  <c r="D33" i="25"/>
  <c r="D31" i="16" s="1"/>
  <c r="X27" i="17"/>
  <c r="D31" i="25"/>
  <c r="D29" i="16" s="1"/>
  <c r="X25" i="17"/>
  <c r="D29" i="25"/>
  <c r="D27" i="16" s="1"/>
  <c r="X23" i="17"/>
  <c r="D27" i="25"/>
  <c r="D25" i="16" s="1"/>
  <c r="X21" i="17"/>
  <c r="D25" i="25"/>
  <c r="D23" i="16" s="1"/>
  <c r="X19" i="17"/>
  <c r="D68" i="25"/>
  <c r="D66" i="16" s="1"/>
  <c r="X62" i="17"/>
  <c r="D66" i="25"/>
  <c r="D64" i="16" s="1"/>
  <c r="X60" i="17"/>
  <c r="D64" i="25"/>
  <c r="D62" i="16" s="1"/>
  <c r="X58" i="17"/>
  <c r="D62" i="25"/>
  <c r="D60" i="16" s="1"/>
  <c r="X56" i="17"/>
  <c r="D60" i="25"/>
  <c r="D58" i="16" s="1"/>
  <c r="X54" i="17"/>
  <c r="D58" i="25"/>
  <c r="D56" i="16" s="1"/>
  <c r="X52" i="17"/>
  <c r="D56" i="25"/>
  <c r="D54" i="16" s="1"/>
  <c r="X50" i="17"/>
  <c r="D54" i="25"/>
  <c r="D52" i="16" s="1"/>
  <c r="X48" i="17"/>
  <c r="D52" i="25"/>
  <c r="D50" i="16" s="1"/>
  <c r="X46" i="17"/>
  <c r="D50" i="25"/>
  <c r="D48" i="16" s="1"/>
  <c r="X44" i="17"/>
  <c r="D48" i="25"/>
  <c r="D46" i="16" s="1"/>
  <c r="X42" i="17"/>
  <c r="D46" i="25"/>
  <c r="D44" i="16" s="1"/>
  <c r="X40" i="17"/>
  <c r="D44" i="25"/>
  <c r="D42" i="16" s="1"/>
  <c r="X38" i="17"/>
  <c r="D42" i="25"/>
  <c r="D40" i="16" s="1"/>
  <c r="X36" i="17"/>
  <c r="D40" i="25"/>
  <c r="D38" i="16" s="1"/>
  <c r="X34" i="17"/>
  <c r="D38" i="25"/>
  <c r="D36" i="16" s="1"/>
  <c r="X32" i="17"/>
  <c r="D36" i="25"/>
  <c r="D34" i="16" s="1"/>
  <c r="X30" i="17"/>
  <c r="D34" i="25"/>
  <c r="D32" i="16" s="1"/>
  <c r="X28" i="17"/>
  <c r="D32" i="25"/>
  <c r="D30" i="16" s="1"/>
  <c r="X26" i="17"/>
  <c r="D30" i="25"/>
  <c r="D28" i="16" s="1"/>
  <c r="X24" i="17"/>
  <c r="D28" i="25"/>
  <c r="D26" i="16" s="1"/>
  <c r="X22" i="17"/>
  <c r="D26" i="25"/>
  <c r="D24" i="16" s="1"/>
  <c r="X20" i="17"/>
  <c r="D24" i="25"/>
  <c r="D22" i="16" s="1"/>
  <c r="X18" i="17"/>
  <c r="X13" i="17"/>
  <c r="D65" i="16"/>
  <c r="D63" i="16"/>
  <c r="D61" i="16"/>
  <c r="D59" i="16"/>
  <c r="D57" i="16"/>
  <c r="D67" i="16"/>
  <c r="X67" i="18" l="1"/>
  <c r="D66" i="17"/>
  <c r="D67" i="17" s="1"/>
  <c r="E31" i="25"/>
  <c r="Y25" i="17"/>
  <c r="E39" i="25"/>
  <c r="Y33" i="17"/>
  <c r="E47" i="25"/>
  <c r="Y41" i="17"/>
  <c r="E55" i="25"/>
  <c r="Y49" i="17"/>
  <c r="E25" i="25"/>
  <c r="Y19" i="17"/>
  <c r="E29" i="25"/>
  <c r="Y23" i="17"/>
  <c r="E33" i="25"/>
  <c r="Y27" i="17"/>
  <c r="E37" i="25"/>
  <c r="Y31" i="17"/>
  <c r="E41" i="25"/>
  <c r="Y35" i="17"/>
  <c r="E45" i="25"/>
  <c r="Y39" i="17"/>
  <c r="E49" i="25"/>
  <c r="Y43" i="17"/>
  <c r="E53" i="25"/>
  <c r="Y47" i="17"/>
  <c r="E57" i="25"/>
  <c r="Y51" i="17"/>
  <c r="Z51" i="17" s="1"/>
  <c r="AA51" i="17" s="1"/>
  <c r="E61" i="25"/>
  <c r="Y55" i="17"/>
  <c r="Z55" i="17" s="1"/>
  <c r="AA55" i="17" s="1"/>
  <c r="E65" i="25"/>
  <c r="Y59" i="17"/>
  <c r="Z59" i="17" s="1"/>
  <c r="AA59" i="17" s="1"/>
  <c r="E69" i="25"/>
  <c r="Y63" i="17"/>
  <c r="Z63" i="17" s="1"/>
  <c r="AA63" i="17" s="1"/>
  <c r="E26" i="25"/>
  <c r="Y20" i="17"/>
  <c r="E30" i="25"/>
  <c r="Y24" i="17"/>
  <c r="E34" i="25"/>
  <c r="Y28" i="17"/>
  <c r="E38" i="25"/>
  <c r="Y32" i="17"/>
  <c r="E42" i="25"/>
  <c r="Y36" i="17"/>
  <c r="E46" i="25"/>
  <c r="Y40" i="17"/>
  <c r="E50" i="25"/>
  <c r="Y44" i="17"/>
  <c r="E54" i="25"/>
  <c r="Y48" i="17"/>
  <c r="E58" i="25"/>
  <c r="Y52" i="17"/>
  <c r="Z52" i="17" s="1"/>
  <c r="AA52" i="17" s="1"/>
  <c r="E62" i="25"/>
  <c r="Y56" i="17"/>
  <c r="Z56" i="17" s="1"/>
  <c r="AA56" i="17" s="1"/>
  <c r="E66" i="25"/>
  <c r="Y60" i="17"/>
  <c r="Z60" i="17" s="1"/>
  <c r="AA60" i="17" s="1"/>
  <c r="E21" i="25"/>
  <c r="Y15" i="17"/>
  <c r="E20" i="25"/>
  <c r="Y14" i="17"/>
  <c r="E27" i="25"/>
  <c r="Y21" i="17"/>
  <c r="E35" i="25"/>
  <c r="Y29" i="17"/>
  <c r="E43" i="25"/>
  <c r="Y37" i="17"/>
  <c r="E51" i="25"/>
  <c r="Y45" i="17"/>
  <c r="E59" i="25"/>
  <c r="Y53" i="17"/>
  <c r="Z53" i="17" s="1"/>
  <c r="AA53" i="17" s="1"/>
  <c r="E63" i="25"/>
  <c r="Y57" i="17"/>
  <c r="Z57" i="17" s="1"/>
  <c r="AA57" i="17" s="1"/>
  <c r="E67" i="25"/>
  <c r="Y61" i="17"/>
  <c r="Z61" i="17" s="1"/>
  <c r="AA61" i="17" s="1"/>
  <c r="E24" i="25"/>
  <c r="Y18" i="17"/>
  <c r="E28" i="25"/>
  <c r="Y22" i="17"/>
  <c r="E32" i="25"/>
  <c r="Y26" i="17"/>
  <c r="E36" i="25"/>
  <c r="Y30" i="17"/>
  <c r="E40" i="25"/>
  <c r="Y34" i="17"/>
  <c r="E44" i="25"/>
  <c r="Y38" i="17"/>
  <c r="E48" i="25"/>
  <c r="Y42" i="17"/>
  <c r="E52" i="25"/>
  <c r="Y46" i="17"/>
  <c r="E56" i="25"/>
  <c r="Y50" i="17"/>
  <c r="E60" i="25"/>
  <c r="Y54" i="17"/>
  <c r="Z54" i="17" s="1"/>
  <c r="AA54" i="17" s="1"/>
  <c r="E64" i="25"/>
  <c r="Y58" i="17"/>
  <c r="Z58" i="17" s="1"/>
  <c r="AA58" i="17" s="1"/>
  <c r="E68" i="25"/>
  <c r="Y62" i="17"/>
  <c r="Z62" i="17" s="1"/>
  <c r="AA62" i="17" s="1"/>
  <c r="E23" i="25"/>
  <c r="E21" i="16" s="1"/>
  <c r="Y17" i="17"/>
  <c r="E22" i="25"/>
  <c r="Y16" i="17"/>
  <c r="D64" i="17"/>
  <c r="D11" i="15"/>
  <c r="D10" i="15"/>
  <c r="D6" i="15"/>
  <c r="Z48" i="17" l="1"/>
  <c r="AA48" i="17" s="1"/>
  <c r="Z50" i="17"/>
  <c r="AA50" i="17" s="1"/>
  <c r="Z49" i="17"/>
  <c r="AA49" i="17" s="1"/>
  <c r="D7" i="19"/>
  <c r="D59" i="19" s="1"/>
  <c r="D60" i="19" s="1"/>
  <c r="F7" i="19"/>
  <c r="F59" i="19" s="1"/>
  <c r="F60" i="19" s="1"/>
  <c r="H7" i="19"/>
  <c r="H59" i="19" s="1"/>
  <c r="H60" i="19" s="1"/>
  <c r="J7" i="19"/>
  <c r="J59" i="19" s="1"/>
  <c r="J60" i="19" s="1"/>
  <c r="L7" i="19"/>
  <c r="L59" i="19" s="1"/>
  <c r="L60" i="19" s="1"/>
  <c r="N7" i="19"/>
  <c r="N59" i="19" s="1"/>
  <c r="N60" i="19" s="1"/>
  <c r="P7" i="19"/>
  <c r="P59" i="19" s="1"/>
  <c r="P60" i="19" s="1"/>
  <c r="R7" i="19"/>
  <c r="R59" i="19" s="1"/>
  <c r="R60" i="19" s="1"/>
  <c r="T7" i="19"/>
  <c r="T59" i="19" s="1"/>
  <c r="T60" i="19" s="1"/>
  <c r="V7" i="19"/>
  <c r="V59" i="19" s="1"/>
  <c r="V60" i="19" s="1"/>
  <c r="E7" i="19"/>
  <c r="E59" i="19" s="1"/>
  <c r="E60" i="19" s="1"/>
  <c r="G7" i="19"/>
  <c r="G59" i="19" s="1"/>
  <c r="G60" i="19" s="1"/>
  <c r="I7" i="19"/>
  <c r="I59" i="19" s="1"/>
  <c r="I60" i="19" s="1"/>
  <c r="K7" i="19"/>
  <c r="K59" i="19" s="1"/>
  <c r="K60" i="19" s="1"/>
  <c r="M7" i="19"/>
  <c r="M59" i="19" s="1"/>
  <c r="M60" i="19" s="1"/>
  <c r="O7" i="19"/>
  <c r="O59" i="19" s="1"/>
  <c r="O60" i="19" s="1"/>
  <c r="Q7" i="19"/>
  <c r="Q59" i="19" s="1"/>
  <c r="Q60" i="19" s="1"/>
  <c r="S7" i="19"/>
  <c r="S59" i="19" s="1"/>
  <c r="S60" i="19" s="1"/>
  <c r="U7" i="19"/>
  <c r="U59" i="19" s="1"/>
  <c r="U60" i="19" s="1"/>
  <c r="C7" i="19"/>
  <c r="F67" i="17"/>
  <c r="E14" i="25"/>
  <c r="I13" i="26"/>
  <c r="Z75" i="17"/>
  <c r="Z76" i="17" s="1"/>
  <c r="J78" i="17"/>
  <c r="J80" i="17" s="1"/>
  <c r="F78" i="17"/>
  <c r="F80" i="17" s="1"/>
  <c r="W74" i="17"/>
  <c r="M74" i="17"/>
  <c r="K74" i="17"/>
  <c r="I74" i="17"/>
  <c r="G74" i="17"/>
  <c r="E74" i="17"/>
  <c r="N74" i="17"/>
  <c r="L74" i="17"/>
  <c r="J74" i="17"/>
  <c r="H74" i="17"/>
  <c r="F74" i="17"/>
  <c r="D74" i="17"/>
  <c r="Z46" i="17"/>
  <c r="AA46" i="17" s="1"/>
  <c r="Z38" i="17"/>
  <c r="AA38" i="17" s="1"/>
  <c r="Z30" i="17"/>
  <c r="AA30" i="17" s="1"/>
  <c r="Z22" i="17"/>
  <c r="AA22" i="17" s="1"/>
  <c r="Z45" i="17"/>
  <c r="AA45" i="17" s="1"/>
  <c r="Z29" i="17"/>
  <c r="AA29" i="17" s="1"/>
  <c r="Z14" i="17"/>
  <c r="AA14" i="17" s="1"/>
  <c r="Z15" i="17"/>
  <c r="AA15" i="17" s="1"/>
  <c r="Z44" i="17"/>
  <c r="AA44" i="17" s="1"/>
  <c r="Z40" i="17"/>
  <c r="AA40" i="17" s="1"/>
  <c r="Z36" i="17"/>
  <c r="AA36" i="17" s="1"/>
  <c r="Z32" i="17"/>
  <c r="AA32" i="17" s="1"/>
  <c r="Z28" i="17"/>
  <c r="AA28" i="17" s="1"/>
  <c r="Z24" i="17"/>
  <c r="AA24" i="17" s="1"/>
  <c r="Z20" i="17"/>
  <c r="AA20" i="17" s="1"/>
  <c r="Z47" i="17"/>
  <c r="AA47" i="17" s="1"/>
  <c r="Z43" i="17"/>
  <c r="AA43" i="17" s="1"/>
  <c r="Z39" i="17"/>
  <c r="AA39" i="17" s="1"/>
  <c r="Z35" i="17"/>
  <c r="AA35" i="17" s="1"/>
  <c r="Z31" i="17"/>
  <c r="AA31" i="17" s="1"/>
  <c r="Z27" i="17"/>
  <c r="AA27" i="17" s="1"/>
  <c r="Z23" i="17"/>
  <c r="AA23" i="17" s="1"/>
  <c r="Z19" i="17"/>
  <c r="AA19" i="17" s="1"/>
  <c r="Z41" i="17"/>
  <c r="AA41" i="17" s="1"/>
  <c r="Z33" i="17"/>
  <c r="AA33" i="17" s="1"/>
  <c r="Z25" i="17"/>
  <c r="AA25" i="17" s="1"/>
  <c r="Z42" i="17"/>
  <c r="AA42" i="17" s="1"/>
  <c r="Z34" i="17"/>
  <c r="AA34" i="17" s="1"/>
  <c r="Z26" i="17"/>
  <c r="AA26" i="17" s="1"/>
  <c r="Z18" i="17"/>
  <c r="AA18" i="17" s="1"/>
  <c r="Z37" i="17"/>
  <c r="AA37" i="17" s="1"/>
  <c r="Z21" i="17"/>
  <c r="AA21" i="17" s="1"/>
  <c r="Z16" i="17"/>
  <c r="AA16" i="17" s="1"/>
  <c r="Z17" i="17"/>
  <c r="AA17" i="17" s="1"/>
  <c r="E66" i="16"/>
  <c r="F68" i="25"/>
  <c r="F66" i="16" s="1"/>
  <c r="E58" i="16"/>
  <c r="F60" i="25"/>
  <c r="F58" i="16" s="1"/>
  <c r="E50" i="16"/>
  <c r="F52" i="25"/>
  <c r="F50" i="16" s="1"/>
  <c r="E42" i="16"/>
  <c r="F44" i="25"/>
  <c r="F42" i="16" s="1"/>
  <c r="E34" i="16"/>
  <c r="F36" i="25"/>
  <c r="F34" i="16" s="1"/>
  <c r="E26" i="16"/>
  <c r="F28" i="25"/>
  <c r="F26" i="16" s="1"/>
  <c r="E65" i="16"/>
  <c r="F67" i="25"/>
  <c r="F65" i="16" s="1"/>
  <c r="E57" i="16"/>
  <c r="F59" i="25"/>
  <c r="F57" i="16" s="1"/>
  <c r="E49" i="16"/>
  <c r="F51" i="25"/>
  <c r="F49" i="16" s="1"/>
  <c r="E41" i="16"/>
  <c r="F43" i="25"/>
  <c r="F41" i="16" s="1"/>
  <c r="E33" i="16"/>
  <c r="F35" i="25"/>
  <c r="F33" i="16" s="1"/>
  <c r="E25" i="16"/>
  <c r="F27" i="25"/>
  <c r="F25" i="16" s="1"/>
  <c r="E24" i="16"/>
  <c r="F26" i="25"/>
  <c r="F24" i="16" s="1"/>
  <c r="E63" i="16"/>
  <c r="F65" i="25"/>
  <c r="F63" i="16" s="1"/>
  <c r="E20" i="16"/>
  <c r="F22" i="25"/>
  <c r="F20" i="16" s="1"/>
  <c r="E62" i="16"/>
  <c r="F64" i="25"/>
  <c r="F62" i="16" s="1"/>
  <c r="E54" i="16"/>
  <c r="F56" i="25"/>
  <c r="F54" i="16" s="1"/>
  <c r="E46" i="16"/>
  <c r="F48" i="25"/>
  <c r="F46" i="16" s="1"/>
  <c r="E38" i="16"/>
  <c r="F40" i="25"/>
  <c r="F38" i="16" s="1"/>
  <c r="E30" i="16"/>
  <c r="F32" i="25"/>
  <c r="F30" i="16" s="1"/>
  <c r="E22" i="16"/>
  <c r="F24" i="25"/>
  <c r="F22" i="16" s="1"/>
  <c r="E61" i="16"/>
  <c r="F63" i="25"/>
  <c r="F61" i="16" s="1"/>
  <c r="E53" i="16"/>
  <c r="F55" i="25"/>
  <c r="F53" i="16" s="1"/>
  <c r="E45" i="16"/>
  <c r="F47" i="25"/>
  <c r="F45" i="16" s="1"/>
  <c r="E37" i="16"/>
  <c r="F39" i="25"/>
  <c r="F37" i="16" s="1"/>
  <c r="E29" i="16"/>
  <c r="F31" i="25"/>
  <c r="F29" i="16" s="1"/>
  <c r="E32" i="16"/>
  <c r="F34" i="25"/>
  <c r="F32" i="16" s="1"/>
  <c r="E55" i="16"/>
  <c r="F57" i="25"/>
  <c r="F55" i="16" s="1"/>
  <c r="E47" i="16"/>
  <c r="F49" i="25"/>
  <c r="F47" i="16" s="1"/>
  <c r="E39" i="16"/>
  <c r="F41" i="25"/>
  <c r="F39" i="16" s="1"/>
  <c r="E31" i="16"/>
  <c r="F33" i="25"/>
  <c r="F31" i="16" s="1"/>
  <c r="E27" i="16"/>
  <c r="F29" i="25"/>
  <c r="F27" i="16" s="1"/>
  <c r="E18" i="16"/>
  <c r="F20" i="25"/>
  <c r="F18" i="16" s="1"/>
  <c r="E19" i="16"/>
  <c r="F21" i="25"/>
  <c r="F19" i="16" s="1"/>
  <c r="E64" i="16"/>
  <c r="F66" i="25"/>
  <c r="F64" i="16" s="1"/>
  <c r="E60" i="16"/>
  <c r="F62" i="25"/>
  <c r="F60" i="16" s="1"/>
  <c r="E56" i="16"/>
  <c r="F58" i="25"/>
  <c r="F56" i="16" s="1"/>
  <c r="E52" i="16"/>
  <c r="F54" i="25"/>
  <c r="F52" i="16" s="1"/>
  <c r="E48" i="16"/>
  <c r="F50" i="25"/>
  <c r="F48" i="16" s="1"/>
  <c r="E44" i="16"/>
  <c r="F46" i="25"/>
  <c r="F44" i="16" s="1"/>
  <c r="E40" i="16"/>
  <c r="F42" i="25"/>
  <c r="F40" i="16" s="1"/>
  <c r="E36" i="16"/>
  <c r="F38" i="25"/>
  <c r="F36" i="16" s="1"/>
  <c r="E28" i="16"/>
  <c r="F30" i="25"/>
  <c r="F28" i="16" s="1"/>
  <c r="E59" i="16"/>
  <c r="F61" i="25"/>
  <c r="F59" i="16" s="1"/>
  <c r="E51" i="16"/>
  <c r="F53" i="25"/>
  <c r="F51" i="16" s="1"/>
  <c r="E43" i="16"/>
  <c r="F45" i="25"/>
  <c r="F43" i="16" s="1"/>
  <c r="E35" i="16"/>
  <c r="F37" i="25"/>
  <c r="F35" i="16" s="1"/>
  <c r="E23" i="16"/>
  <c r="F25" i="25"/>
  <c r="F23" i="16" s="1"/>
  <c r="F69" i="25"/>
  <c r="F67" i="16" s="1"/>
  <c r="E67" i="16"/>
  <c r="B3" i="30"/>
  <c r="B3" i="28"/>
  <c r="B3" i="16"/>
  <c r="B3" i="27"/>
  <c r="B3" i="26"/>
  <c r="B3" i="25"/>
  <c r="C3" i="17"/>
  <c r="C3" i="18"/>
  <c r="V8" i="17"/>
  <c r="C59" i="19"/>
  <c r="C60" i="19" s="1"/>
  <c r="F23" i="25"/>
  <c r="F21" i="16" s="1"/>
  <c r="E75" i="25"/>
  <c r="E73" i="16" s="1"/>
  <c r="J69" i="16"/>
  <c r="E72" i="25"/>
  <c r="E74" i="25"/>
  <c r="E72" i="16" s="1"/>
  <c r="E71" i="25"/>
  <c r="E69" i="16" s="1"/>
  <c r="E73" i="25"/>
  <c r="E71" i="16" s="1"/>
  <c r="J72" i="25"/>
  <c r="J70" i="16" s="1"/>
  <c r="S61" i="19" l="1"/>
  <c r="S64" i="19" s="1"/>
  <c r="S68" i="19" s="1"/>
  <c r="B34" i="26" s="1"/>
  <c r="D34" i="26" s="1"/>
  <c r="S65" i="19"/>
  <c r="S69" i="19" s="1"/>
  <c r="L34" i="26" s="1"/>
  <c r="O61" i="19"/>
  <c r="O64" i="19" s="1"/>
  <c r="O68" i="19" s="1"/>
  <c r="B30" i="26" s="1"/>
  <c r="D30" i="26" s="1"/>
  <c r="O65" i="19"/>
  <c r="O69" i="19" s="1"/>
  <c r="L30" i="26" s="1"/>
  <c r="K61" i="19"/>
  <c r="K64" i="19" s="1"/>
  <c r="K68" i="19" s="1"/>
  <c r="B26" i="26" s="1"/>
  <c r="K65" i="19"/>
  <c r="K69" i="19" s="1"/>
  <c r="L26" i="26" s="1"/>
  <c r="F25" i="27" s="1"/>
  <c r="G61" i="19"/>
  <c r="G64" i="19" s="1"/>
  <c r="G68" i="19" s="1"/>
  <c r="B22" i="26" s="1"/>
  <c r="G65" i="19"/>
  <c r="G69" i="19" s="1"/>
  <c r="L22" i="26" s="1"/>
  <c r="F21" i="27" s="1"/>
  <c r="V61" i="19"/>
  <c r="V64" i="19" s="1"/>
  <c r="V68" i="19" s="1"/>
  <c r="B37" i="26" s="1"/>
  <c r="D37" i="26" s="1"/>
  <c r="V65" i="19"/>
  <c r="V69" i="19" s="1"/>
  <c r="L37" i="26" s="1"/>
  <c r="F28" i="27" s="1"/>
  <c r="R61" i="19"/>
  <c r="R64" i="19" s="1"/>
  <c r="R68" i="19" s="1"/>
  <c r="B33" i="26" s="1"/>
  <c r="D33" i="26" s="1"/>
  <c r="R65" i="19"/>
  <c r="R69" i="19" s="1"/>
  <c r="L33" i="26" s="1"/>
  <c r="N61" i="19"/>
  <c r="N64" i="19" s="1"/>
  <c r="N68" i="19" s="1"/>
  <c r="B29" i="26" s="1"/>
  <c r="D29" i="26" s="1"/>
  <c r="N65" i="19"/>
  <c r="N69" i="19" s="1"/>
  <c r="L29" i="26" s="1"/>
  <c r="J61" i="19"/>
  <c r="J64" i="19" s="1"/>
  <c r="J68" i="19" s="1"/>
  <c r="B25" i="26" s="1"/>
  <c r="J65" i="19"/>
  <c r="J69" i="19" s="1"/>
  <c r="L25" i="26" s="1"/>
  <c r="F24" i="27" s="1"/>
  <c r="F61" i="19"/>
  <c r="F64" i="19" s="1"/>
  <c r="F68" i="19" s="1"/>
  <c r="B21" i="26" s="1"/>
  <c r="F65" i="19"/>
  <c r="F69" i="19" s="1"/>
  <c r="L21" i="26" s="1"/>
  <c r="F20" i="27" s="1"/>
  <c r="U61" i="19"/>
  <c r="U64" i="19" s="1"/>
  <c r="U68" i="19" s="1"/>
  <c r="B36" i="26" s="1"/>
  <c r="D36" i="26" s="1"/>
  <c r="U65" i="19"/>
  <c r="U69" i="19" s="1"/>
  <c r="L36" i="26" s="1"/>
  <c r="Q61" i="19"/>
  <c r="Q64" i="19" s="1"/>
  <c r="Q68" i="19" s="1"/>
  <c r="B32" i="26" s="1"/>
  <c r="D32" i="26" s="1"/>
  <c r="Q65" i="19"/>
  <c r="Q69" i="19" s="1"/>
  <c r="L32" i="26" s="1"/>
  <c r="M61" i="19"/>
  <c r="M64" i="19" s="1"/>
  <c r="M68" i="19" s="1"/>
  <c r="B28" i="26" s="1"/>
  <c r="M65" i="19"/>
  <c r="M69" i="19" s="1"/>
  <c r="L28" i="26" s="1"/>
  <c r="F27" i="27" s="1"/>
  <c r="I61" i="19"/>
  <c r="I64" i="19" s="1"/>
  <c r="I68" i="19" s="1"/>
  <c r="B24" i="26" s="1"/>
  <c r="I65" i="19"/>
  <c r="I69" i="19" s="1"/>
  <c r="L24" i="26" s="1"/>
  <c r="F23" i="27" s="1"/>
  <c r="E61" i="19"/>
  <c r="E64" i="19" s="1"/>
  <c r="E68" i="19" s="1"/>
  <c r="B20" i="26" s="1"/>
  <c r="E65" i="19"/>
  <c r="E69" i="19" s="1"/>
  <c r="L20" i="26" s="1"/>
  <c r="F19" i="27" s="1"/>
  <c r="T61" i="19"/>
  <c r="T64" i="19" s="1"/>
  <c r="T68" i="19" s="1"/>
  <c r="B35" i="26" s="1"/>
  <c r="D35" i="26" s="1"/>
  <c r="T65" i="19"/>
  <c r="T69" i="19" s="1"/>
  <c r="L35" i="26" s="1"/>
  <c r="P65" i="19"/>
  <c r="P69" i="19" s="1"/>
  <c r="L31" i="26" s="1"/>
  <c r="P61" i="19"/>
  <c r="P64" i="19" s="1"/>
  <c r="P68" i="19" s="1"/>
  <c r="B31" i="26" s="1"/>
  <c r="D31" i="26" s="1"/>
  <c r="L61" i="19"/>
  <c r="L64" i="19" s="1"/>
  <c r="L68" i="19" s="1"/>
  <c r="B27" i="26" s="1"/>
  <c r="L65" i="19"/>
  <c r="L69" i="19" s="1"/>
  <c r="H61" i="19"/>
  <c r="H64" i="19" s="1"/>
  <c r="H68" i="19" s="1"/>
  <c r="B23" i="26" s="1"/>
  <c r="H65" i="19"/>
  <c r="H69" i="19" s="1"/>
  <c r="L23" i="26" s="1"/>
  <c r="F22" i="27" s="1"/>
  <c r="D61" i="19"/>
  <c r="D64" i="19" s="1"/>
  <c r="D68" i="19" s="1"/>
  <c r="B19" i="26" s="1"/>
  <c r="D65" i="19"/>
  <c r="D69" i="19" s="1"/>
  <c r="L19" i="26" s="1"/>
  <c r="F18" i="27" s="1"/>
  <c r="M13" i="26"/>
  <c r="F14" i="25"/>
  <c r="L79" i="17"/>
  <c r="Z79" i="17" s="1"/>
  <c r="D68" i="17" s="1"/>
  <c r="X74" i="17"/>
  <c r="O8" i="25"/>
  <c r="J74" i="25" s="1"/>
  <c r="J72" i="16" s="1"/>
  <c r="E70" i="16"/>
  <c r="P8" i="16" s="1"/>
  <c r="C61" i="19"/>
  <c r="C64" i="19" s="1"/>
  <c r="C68" i="19" s="1"/>
  <c r="B18" i="26" s="1"/>
  <c r="C65" i="19"/>
  <c r="C69" i="19" s="1"/>
  <c r="L18" i="26" s="1"/>
  <c r="F17" i="27" s="1"/>
  <c r="L27" i="26"/>
  <c r="F26" i="27" s="1"/>
  <c r="J73" i="25"/>
  <c r="J71" i="16" s="1"/>
  <c r="V35" i="26" l="1"/>
  <c r="N35" i="26"/>
  <c r="N32" i="26"/>
  <c r="V32" i="26"/>
  <c r="N36" i="26"/>
  <c r="V36" i="26"/>
  <c r="V29" i="26"/>
  <c r="N29" i="26"/>
  <c r="V33" i="26"/>
  <c r="N33" i="26"/>
  <c r="V37" i="26"/>
  <c r="J28" i="27" s="1"/>
  <c r="N37" i="26"/>
  <c r="N30" i="26"/>
  <c r="V30" i="26"/>
  <c r="N34" i="26"/>
  <c r="V34" i="26"/>
  <c r="V31" i="26"/>
  <c r="N31" i="26"/>
  <c r="F68" i="17"/>
  <c r="I14" i="26"/>
  <c r="E15" i="25"/>
  <c r="J75" i="25"/>
  <c r="J73" i="16" s="1"/>
  <c r="C28" i="27"/>
  <c r="B28" i="27"/>
  <c r="D19" i="26"/>
  <c r="C18" i="27" s="1"/>
  <c r="B18" i="27"/>
  <c r="D25" i="26"/>
  <c r="C24" i="27" s="1"/>
  <c r="B24" i="27"/>
  <c r="D28" i="26"/>
  <c r="C27" i="27" s="1"/>
  <c r="B27" i="27"/>
  <c r="D23" i="26"/>
  <c r="C22" i="27" s="1"/>
  <c r="B22" i="27"/>
  <c r="D21" i="26"/>
  <c r="C20" i="27" s="1"/>
  <c r="B20" i="27"/>
  <c r="D27" i="26"/>
  <c r="C26" i="27" s="1"/>
  <c r="B26" i="27"/>
  <c r="D24" i="26"/>
  <c r="C23" i="27" s="1"/>
  <c r="B23" i="27"/>
  <c r="D22" i="26"/>
  <c r="C21" i="27" s="1"/>
  <c r="B21" i="27"/>
  <c r="D20" i="26"/>
  <c r="C19" i="27" s="1"/>
  <c r="B19" i="27"/>
  <c r="D26" i="26"/>
  <c r="C25" i="27" s="1"/>
  <c r="B25" i="27"/>
  <c r="D18" i="26"/>
  <c r="C17" i="27" s="1"/>
  <c r="B17" i="27"/>
  <c r="N24" i="26"/>
  <c r="G23" i="27" s="1"/>
  <c r="V24" i="26"/>
  <c r="J23" i="27" s="1"/>
  <c r="N22" i="26"/>
  <c r="G21" i="27" s="1"/>
  <c r="V22" i="26"/>
  <c r="J21" i="27" s="1"/>
  <c r="N20" i="26"/>
  <c r="G19" i="27" s="1"/>
  <c r="V20" i="26"/>
  <c r="J19" i="27" s="1"/>
  <c r="N26" i="26"/>
  <c r="G25" i="27" s="1"/>
  <c r="V26" i="26"/>
  <c r="J25" i="27" s="1"/>
  <c r="N18" i="26"/>
  <c r="G17" i="27" s="1"/>
  <c r="V18" i="26"/>
  <c r="J17" i="27" s="1"/>
  <c r="G28" i="27"/>
  <c r="N21" i="26"/>
  <c r="G20" i="27" s="1"/>
  <c r="V21" i="26"/>
  <c r="J20" i="27" s="1"/>
  <c r="N27" i="26"/>
  <c r="G26" i="27" s="1"/>
  <c r="V27" i="26"/>
  <c r="J26" i="27" s="1"/>
  <c r="N19" i="26"/>
  <c r="G18" i="27" s="1"/>
  <c r="V19" i="26"/>
  <c r="J18" i="27" s="1"/>
  <c r="N25" i="26"/>
  <c r="G24" i="27" s="1"/>
  <c r="V25" i="26"/>
  <c r="J24" i="27" s="1"/>
  <c r="N28" i="26"/>
  <c r="G27" i="27" s="1"/>
  <c r="V28" i="26"/>
  <c r="J27" i="27" s="1"/>
  <c r="N23" i="26"/>
  <c r="G22" i="27" s="1"/>
  <c r="V23" i="26"/>
  <c r="J22" i="27" s="1"/>
  <c r="M14" i="26" l="1"/>
  <c r="F15" i="25"/>
  <c r="K10" i="6" l="1"/>
  <c r="K9" i="6"/>
  <c r="M67" i="6"/>
  <c r="K8" i="6" l="1"/>
  <c r="K7" i="6"/>
  <c r="K6" i="6"/>
  <c r="K5" i="6"/>
  <c r="K4" i="6"/>
  <c r="K3" i="6"/>
  <c r="K6" i="4" l="1"/>
  <c r="K4" i="4"/>
  <c r="K5" i="4"/>
  <c r="K3" i="4"/>
  <c r="K7" i="4"/>
  <c r="B12" i="4"/>
  <c r="A19" i="4"/>
  <c r="B19" i="4" s="1"/>
  <c r="C271" i="4" l="1"/>
  <c r="C53" i="6" s="1"/>
  <c r="K149" i="4"/>
  <c r="L149" i="4" s="1"/>
  <c r="K175" i="4"/>
  <c r="L175" i="4" s="1"/>
  <c r="H201" i="4"/>
  <c r="F43" i="6" s="1"/>
  <c r="H248" i="4"/>
  <c r="H269" i="4"/>
  <c r="E306" i="4"/>
  <c r="E58" i="6" s="1"/>
  <c r="K62" i="4"/>
  <c r="L62" i="4" s="1"/>
  <c r="D166" i="4"/>
  <c r="H196" i="4"/>
  <c r="C201" i="4"/>
  <c r="H216" i="4"/>
  <c r="G45" i="6" s="1"/>
  <c r="H226" i="4"/>
  <c r="H276" i="4"/>
  <c r="C278" i="4"/>
  <c r="H310" i="4"/>
  <c r="H303" i="4"/>
  <c r="C250" i="4"/>
  <c r="C243" i="4"/>
  <c r="H225" i="4"/>
  <c r="H219" i="4"/>
  <c r="H205" i="4"/>
  <c r="H197" i="4"/>
  <c r="H183" i="4"/>
  <c r="H177" i="4"/>
  <c r="H162" i="4"/>
  <c r="H152" i="4"/>
  <c r="F36" i="6" s="1"/>
  <c r="E152" i="4"/>
  <c r="E36" i="6" s="1"/>
  <c r="K14" i="4"/>
  <c r="K20" i="4"/>
  <c r="E348" i="4"/>
  <c r="E64" i="6" s="1"/>
  <c r="E334" i="4"/>
  <c r="E62" i="6" s="1"/>
  <c r="E278" i="4"/>
  <c r="E54" i="6" s="1"/>
  <c r="E222" i="4"/>
  <c r="E46" i="6" s="1"/>
  <c r="D355" i="4"/>
  <c r="H357" i="4"/>
  <c r="D348" i="4"/>
  <c r="D64" i="6" s="1"/>
  <c r="H350" i="4"/>
  <c r="D341" i="4"/>
  <c r="D63" i="6" s="1"/>
  <c r="H343" i="4"/>
  <c r="D334" i="4"/>
  <c r="D62" i="6" s="1"/>
  <c r="H336" i="4"/>
  <c r="D327" i="4"/>
  <c r="H329" i="4"/>
  <c r="D320" i="4"/>
  <c r="H325" i="4"/>
  <c r="H318" i="4"/>
  <c r="H306" i="4"/>
  <c r="F58" i="6" s="1"/>
  <c r="K303" i="4"/>
  <c r="L303" i="4" s="1"/>
  <c r="H300" i="4"/>
  <c r="G57" i="6" s="1"/>
  <c r="H302" i="4"/>
  <c r="D292" i="4"/>
  <c r="D56" i="6" s="1"/>
  <c r="K296" i="4"/>
  <c r="L296" i="4" s="1"/>
  <c r="H293" i="4"/>
  <c r="G56" i="6" s="1"/>
  <c r="H292" i="4"/>
  <c r="F56" i="6" s="1"/>
  <c r="H294" i="4"/>
  <c r="H295" i="4"/>
  <c r="H296" i="4"/>
  <c r="D285" i="4"/>
  <c r="D55" i="6" s="1"/>
  <c r="K285" i="4"/>
  <c r="L285" i="4" s="1"/>
  <c r="H285" i="4"/>
  <c r="F55" i="6" s="1"/>
  <c r="H288" i="4"/>
  <c r="H286" i="4"/>
  <c r="G55" i="6" s="1"/>
  <c r="H287" i="4"/>
  <c r="H289" i="4"/>
  <c r="D278" i="4"/>
  <c r="K279" i="4"/>
  <c r="H278" i="4"/>
  <c r="F54" i="6" s="1"/>
  <c r="H280" i="4"/>
  <c r="H279" i="4"/>
  <c r="G54" i="6" s="1"/>
  <c r="H281" i="4"/>
  <c r="H282" i="4"/>
  <c r="D271" i="4"/>
  <c r="D53" i="6" s="1"/>
  <c r="K271" i="4"/>
  <c r="L271" i="4" s="1"/>
  <c r="H275" i="4"/>
  <c r="H271" i="4"/>
  <c r="F53" i="6" s="1"/>
  <c r="H272" i="4"/>
  <c r="G53" i="6" s="1"/>
  <c r="H273" i="4"/>
  <c r="H274" i="4"/>
  <c r="D264" i="4"/>
  <c r="D52" i="6" s="1"/>
  <c r="K267" i="4"/>
  <c r="L267" i="4" s="1"/>
  <c r="H264" i="4"/>
  <c r="F52" i="6" s="1"/>
  <c r="H265" i="4"/>
  <c r="G52" i="6" s="1"/>
  <c r="H266" i="4"/>
  <c r="H267" i="4"/>
  <c r="H268" i="4"/>
  <c r="D257" i="4"/>
  <c r="D51" i="6" s="1"/>
  <c r="K258" i="4"/>
  <c r="H258" i="4"/>
  <c r="G51" i="6" s="1"/>
  <c r="H261" i="4"/>
  <c r="H257" i="4"/>
  <c r="F51" i="6" s="1"/>
  <c r="H259" i="4"/>
  <c r="H260" i="4"/>
  <c r="D250" i="4"/>
  <c r="K251" i="4"/>
  <c r="H252" i="4"/>
  <c r="H250" i="4"/>
  <c r="F50" i="6" s="1"/>
  <c r="H251" i="4"/>
  <c r="G50" i="6" s="1"/>
  <c r="H253" i="4"/>
  <c r="H254" i="4"/>
  <c r="D243" i="4"/>
  <c r="D49" i="6" s="1"/>
  <c r="K243" i="4"/>
  <c r="L243" i="4" s="1"/>
  <c r="H245" i="4"/>
  <c r="H247" i="4"/>
  <c r="H243" i="4"/>
  <c r="F49" i="6" s="1"/>
  <c r="H244" i="4"/>
  <c r="G49" i="6" s="1"/>
  <c r="H246" i="4"/>
  <c r="D236" i="4"/>
  <c r="K236" i="4"/>
  <c r="L236" i="4" s="1"/>
  <c r="H237" i="4"/>
  <c r="G48" i="6" s="1"/>
  <c r="H238" i="4"/>
  <c r="H236" i="4"/>
  <c r="F48" i="6" s="1"/>
  <c r="H239" i="4"/>
  <c r="H240" i="4"/>
  <c r="D229" i="4"/>
  <c r="K233" i="4"/>
  <c r="L233" i="4" s="1"/>
  <c r="H229" i="4"/>
  <c r="F47" i="6" s="1"/>
  <c r="H232" i="4"/>
  <c r="H230" i="4"/>
  <c r="G47" i="6" s="1"/>
  <c r="H231" i="4"/>
  <c r="H233" i="4"/>
  <c r="D222" i="4"/>
  <c r="D46" i="6" s="1"/>
  <c r="K224" i="4"/>
  <c r="L224" i="4" s="1"/>
  <c r="H227" i="4"/>
  <c r="C215" i="4"/>
  <c r="H220" i="4"/>
  <c r="C208" i="4"/>
  <c r="H210" i="4"/>
  <c r="H212" i="4"/>
  <c r="H208" i="4"/>
  <c r="F44" i="6" s="1"/>
  <c r="H209" i="4"/>
  <c r="G44" i="6" s="1"/>
  <c r="H211" i="4"/>
  <c r="D201" i="4"/>
  <c r="K206" i="4"/>
  <c r="L206" i="4" s="1"/>
  <c r="H206" i="4"/>
  <c r="C194" i="4"/>
  <c r="H199" i="4"/>
  <c r="C187" i="4"/>
  <c r="H188" i="4"/>
  <c r="G41" i="6" s="1"/>
  <c r="H190" i="4"/>
  <c r="H187" i="4"/>
  <c r="F41" i="6" s="1"/>
  <c r="H189" i="4"/>
  <c r="H191" i="4"/>
  <c r="D180" i="4"/>
  <c r="D40" i="6" s="1"/>
  <c r="K180" i="4"/>
  <c r="L180" i="4" s="1"/>
  <c r="H185" i="4"/>
  <c r="C173" i="4"/>
  <c r="H178" i="4"/>
  <c r="C166" i="4"/>
  <c r="H167" i="4"/>
  <c r="G38" i="6" s="1"/>
  <c r="H169" i="4"/>
  <c r="H166" i="4"/>
  <c r="F38" i="6" s="1"/>
  <c r="H168" i="4"/>
  <c r="H170" i="4"/>
  <c r="D159" i="4"/>
  <c r="D37" i="6" s="1"/>
  <c r="K162" i="4"/>
  <c r="L162" i="4" s="1"/>
  <c r="H164" i="4"/>
  <c r="C152" i="4"/>
  <c r="H157" i="4"/>
  <c r="K141" i="4"/>
  <c r="L141" i="4" s="1"/>
  <c r="K132" i="4"/>
  <c r="K119" i="4"/>
  <c r="K115" i="4"/>
  <c r="L115" i="4" s="1"/>
  <c r="K100" i="4"/>
  <c r="L100" i="4" s="1"/>
  <c r="K84" i="4"/>
  <c r="K70" i="4"/>
  <c r="K54" i="4"/>
  <c r="K43" i="4"/>
  <c r="L43" i="4" s="1"/>
  <c r="K26" i="4"/>
  <c r="E159" i="4"/>
  <c r="E37" i="6" s="1"/>
  <c r="E173" i="4"/>
  <c r="E39" i="6" s="1"/>
  <c r="E250" i="4"/>
  <c r="E50" i="6" s="1"/>
  <c r="H355" i="4"/>
  <c r="F65" i="6" s="1"/>
  <c r="H348" i="4"/>
  <c r="F64" i="6" s="1"/>
  <c r="H341" i="4"/>
  <c r="F63" i="6" s="1"/>
  <c r="H334" i="4"/>
  <c r="F62" i="6" s="1"/>
  <c r="H327" i="4"/>
  <c r="F61" i="6" s="1"/>
  <c r="H307" i="4"/>
  <c r="G58" i="6" s="1"/>
  <c r="D299" i="4"/>
  <c r="D57" i="6" s="1"/>
  <c r="H301" i="4"/>
  <c r="H297" i="4"/>
  <c r="C285" i="4"/>
  <c r="H241" i="4"/>
  <c r="C229" i="4"/>
  <c r="H234" i="4"/>
  <c r="C222" i="4"/>
  <c r="H222" i="4"/>
  <c r="F46" i="6" s="1"/>
  <c r="H224" i="4"/>
  <c r="K215" i="4"/>
  <c r="L215" i="4" s="1"/>
  <c r="H217" i="4"/>
  <c r="H218" i="4"/>
  <c r="K212" i="4"/>
  <c r="L212" i="4" s="1"/>
  <c r="H202" i="4"/>
  <c r="G43" i="6" s="1"/>
  <c r="H204" i="4"/>
  <c r="K195" i="4"/>
  <c r="H198" i="4"/>
  <c r="H195" i="4"/>
  <c r="G42" i="6" s="1"/>
  <c r="K191" i="4"/>
  <c r="L191" i="4" s="1"/>
  <c r="H192" i="4"/>
  <c r="C180" i="4"/>
  <c r="H180" i="4"/>
  <c r="F40" i="6" s="1"/>
  <c r="H181" i="4"/>
  <c r="G40" i="6" s="1"/>
  <c r="H184" i="4"/>
  <c r="D173" i="4"/>
  <c r="H175" i="4"/>
  <c r="H173" i="4"/>
  <c r="F39" i="6" s="1"/>
  <c r="K170" i="4"/>
  <c r="L170" i="4" s="1"/>
  <c r="H171" i="4"/>
  <c r="C159" i="4"/>
  <c r="H159" i="4"/>
  <c r="F37" i="6" s="1"/>
  <c r="H163" i="4"/>
  <c r="H161" i="4"/>
  <c r="D152" i="4"/>
  <c r="D36" i="6" s="1"/>
  <c r="H154" i="4"/>
  <c r="H153" i="4"/>
  <c r="H156" i="4"/>
  <c r="K127" i="4"/>
  <c r="L127" i="4" s="1"/>
  <c r="K104" i="4"/>
  <c r="K75" i="4"/>
  <c r="K50" i="4"/>
  <c r="E166" i="4"/>
  <c r="E38" i="6" s="1"/>
  <c r="E180" i="4"/>
  <c r="E40" i="6" s="1"/>
  <c r="K35" i="4"/>
  <c r="L35" i="4" s="1"/>
  <c r="K93" i="4"/>
  <c r="L93" i="4" s="1"/>
  <c r="H155" i="4"/>
  <c r="K155" i="4"/>
  <c r="L155" i="4" s="1"/>
  <c r="H160" i="4"/>
  <c r="G37" i="6" s="1"/>
  <c r="H176" i="4"/>
  <c r="H174" i="4"/>
  <c r="G39" i="6" s="1"/>
  <c r="H182" i="4"/>
  <c r="D187" i="4"/>
  <c r="D41" i="6" s="1"/>
  <c r="H194" i="4"/>
  <c r="F42" i="6" s="1"/>
  <c r="D194" i="4"/>
  <c r="D42" i="6" s="1"/>
  <c r="H203" i="4"/>
  <c r="H213" i="4"/>
  <c r="D208" i="4"/>
  <c r="H215" i="4"/>
  <c r="F45" i="6" s="1"/>
  <c r="D215" i="4"/>
  <c r="D45" i="6" s="1"/>
  <c r="H223" i="4"/>
  <c r="G46" i="6" s="1"/>
  <c r="C236" i="4"/>
  <c r="H255" i="4"/>
  <c r="H262" i="4"/>
  <c r="C257" i="4"/>
  <c r="C264" i="4"/>
  <c r="H283" i="4"/>
  <c r="H290" i="4"/>
  <c r="C292" i="4"/>
  <c r="H299" i="4"/>
  <c r="F57" i="6" s="1"/>
  <c r="C306" i="4"/>
  <c r="C313" i="4"/>
  <c r="H331" i="4"/>
  <c r="H338" i="4"/>
  <c r="H345" i="4"/>
  <c r="H352" i="4"/>
  <c r="H359" i="4"/>
  <c r="E194" i="4"/>
  <c r="E42" i="6" s="1"/>
  <c r="A26" i="4"/>
  <c r="H308" i="4"/>
  <c r="H309" i="4"/>
  <c r="K323" i="4"/>
  <c r="L323" i="4" s="1"/>
  <c r="H330" i="4"/>
  <c r="H328" i="4"/>
  <c r="G61" i="6" s="1"/>
  <c r="K329" i="4"/>
  <c r="L329" i="4" s="1"/>
  <c r="H337" i="4"/>
  <c r="H335" i="4"/>
  <c r="G62" i="6" s="1"/>
  <c r="K335" i="4"/>
  <c r="H344" i="4"/>
  <c r="H342" i="4"/>
  <c r="G63" i="6" s="1"/>
  <c r="K344" i="4"/>
  <c r="L344" i="4" s="1"/>
  <c r="H351" i="4"/>
  <c r="H349" i="4"/>
  <c r="G64" i="6" s="1"/>
  <c r="K351" i="4"/>
  <c r="L351" i="4" s="1"/>
  <c r="H358" i="4"/>
  <c r="H356" i="4"/>
  <c r="G65" i="6" s="1"/>
  <c r="K357" i="4"/>
  <c r="L357" i="4" s="1"/>
  <c r="E208" i="4"/>
  <c r="E44" i="6" s="1"/>
  <c r="E236" i="4"/>
  <c r="E48" i="6" s="1"/>
  <c r="E264" i="4"/>
  <c r="E52" i="6" s="1"/>
  <c r="E292" i="4"/>
  <c r="E56" i="6" s="1"/>
  <c r="E320" i="4"/>
  <c r="E60" i="6" s="1"/>
  <c r="E355" i="4"/>
  <c r="E65" i="6" s="1"/>
  <c r="E341" i="4"/>
  <c r="E63" i="6" s="1"/>
  <c r="E327" i="4"/>
  <c r="E61" i="6" s="1"/>
  <c r="E313" i="4"/>
  <c r="E59" i="6" s="1"/>
  <c r="E299" i="4"/>
  <c r="E57" i="6" s="1"/>
  <c r="E285" i="4"/>
  <c r="E55" i="6" s="1"/>
  <c r="E271" i="4"/>
  <c r="E53" i="6" s="1"/>
  <c r="E257" i="4"/>
  <c r="E51" i="6" s="1"/>
  <c r="E243" i="4"/>
  <c r="E49" i="6" s="1"/>
  <c r="E229" i="4"/>
  <c r="E47" i="6" s="1"/>
  <c r="E215" i="4"/>
  <c r="E45" i="6" s="1"/>
  <c r="E201" i="4"/>
  <c r="E43" i="6" s="1"/>
  <c r="E187" i="4"/>
  <c r="E41" i="6" s="1"/>
  <c r="C355" i="4"/>
  <c r="H360" i="4"/>
  <c r="C348" i="4"/>
  <c r="H353" i="4"/>
  <c r="C341" i="4"/>
  <c r="H346" i="4"/>
  <c r="C334" i="4"/>
  <c r="H339" i="4"/>
  <c r="C327" i="4"/>
  <c r="H332" i="4"/>
  <c r="C320" i="4"/>
  <c r="H322" i="4"/>
  <c r="H320" i="4"/>
  <c r="F60" i="6" s="1"/>
  <c r="H321" i="4"/>
  <c r="G60" i="6" s="1"/>
  <c r="H323" i="4"/>
  <c r="H324" i="4"/>
  <c r="D313" i="4"/>
  <c r="K313" i="4"/>
  <c r="L313" i="4" s="1"/>
  <c r="H314" i="4"/>
  <c r="G59" i="6" s="1"/>
  <c r="H317" i="4"/>
  <c r="H313" i="4"/>
  <c r="F59" i="6" s="1"/>
  <c r="H315" i="4"/>
  <c r="H316" i="4"/>
  <c r="D306" i="4"/>
  <c r="K309" i="4"/>
  <c r="L309" i="4" s="1"/>
  <c r="H311" i="4"/>
  <c r="C299" i="4"/>
  <c r="C57" i="6" s="1"/>
  <c r="H304" i="4"/>
  <c r="K148" i="4" l="1"/>
  <c r="N277" i="4"/>
  <c r="N271" i="4"/>
  <c r="L53" i="6" s="1"/>
  <c r="L195" i="4"/>
  <c r="J42" i="6"/>
  <c r="L132" i="4"/>
  <c r="J33" i="6"/>
  <c r="L251" i="4"/>
  <c r="J50" i="6"/>
  <c r="L335" i="4"/>
  <c r="J62" i="6"/>
  <c r="L279" i="4"/>
  <c r="J54" i="6"/>
  <c r="L258" i="4"/>
  <c r="J51" i="6"/>
  <c r="G36" i="6"/>
  <c r="M355" i="4"/>
  <c r="K65" i="6" s="1"/>
  <c r="D65" i="6"/>
  <c r="N355" i="4"/>
  <c r="L65" i="6" s="1"/>
  <c r="C65" i="6"/>
  <c r="N348" i="4"/>
  <c r="L64" i="6" s="1"/>
  <c r="C64" i="6"/>
  <c r="N341" i="4"/>
  <c r="L63" i="6" s="1"/>
  <c r="C63" i="6"/>
  <c r="N334" i="4"/>
  <c r="L62" i="6" s="1"/>
  <c r="C62" i="6"/>
  <c r="M327" i="4"/>
  <c r="K61" i="6" s="1"/>
  <c r="D61" i="6"/>
  <c r="N327" i="4"/>
  <c r="L61" i="6" s="1"/>
  <c r="C61" i="6"/>
  <c r="N320" i="4"/>
  <c r="L60" i="6" s="1"/>
  <c r="C60" i="6"/>
  <c r="M320" i="4"/>
  <c r="K60" i="6" s="1"/>
  <c r="D60" i="6"/>
  <c r="N313" i="4"/>
  <c r="L59" i="6" s="1"/>
  <c r="C59" i="6"/>
  <c r="M313" i="4"/>
  <c r="K59" i="6" s="1"/>
  <c r="D59" i="6"/>
  <c r="N306" i="4"/>
  <c r="L58" i="6" s="1"/>
  <c r="C58" i="6"/>
  <c r="M306" i="4"/>
  <c r="K58" i="6" s="1"/>
  <c r="D58" i="6"/>
  <c r="N298" i="4"/>
  <c r="C56" i="6"/>
  <c r="N285" i="4"/>
  <c r="L55" i="6" s="1"/>
  <c r="C55" i="6"/>
  <c r="M278" i="4"/>
  <c r="K54" i="6" s="1"/>
  <c r="D54" i="6"/>
  <c r="N278" i="4"/>
  <c r="L54" i="6" s="1"/>
  <c r="C54" i="6"/>
  <c r="N264" i="4"/>
  <c r="L52" i="6" s="1"/>
  <c r="C52" i="6"/>
  <c r="N257" i="4"/>
  <c r="L51" i="6" s="1"/>
  <c r="C51" i="6"/>
  <c r="N250" i="4"/>
  <c r="L50" i="6" s="1"/>
  <c r="C50" i="6"/>
  <c r="M250" i="4"/>
  <c r="K50" i="6" s="1"/>
  <c r="D50" i="6"/>
  <c r="N249" i="4"/>
  <c r="C49" i="6"/>
  <c r="M236" i="4"/>
  <c r="K48" i="6" s="1"/>
  <c r="D48" i="6"/>
  <c r="N236" i="4"/>
  <c r="L48" i="6" s="1"/>
  <c r="C48" i="6"/>
  <c r="M229" i="4"/>
  <c r="K47" i="6" s="1"/>
  <c r="D47" i="6"/>
  <c r="N235" i="4"/>
  <c r="C47" i="6"/>
  <c r="N228" i="4"/>
  <c r="C46" i="6"/>
  <c r="N215" i="4"/>
  <c r="L45" i="6" s="1"/>
  <c r="C45" i="6"/>
  <c r="M208" i="4"/>
  <c r="K44" i="6" s="1"/>
  <c r="D44" i="6"/>
  <c r="N208" i="4"/>
  <c r="L44" i="6" s="1"/>
  <c r="C44" i="6"/>
  <c r="M201" i="4"/>
  <c r="K43" i="6" s="1"/>
  <c r="D43" i="6"/>
  <c r="N207" i="4"/>
  <c r="C43" i="6"/>
  <c r="N200" i="4"/>
  <c r="C42" i="6"/>
  <c r="N187" i="4"/>
  <c r="L41" i="6" s="1"/>
  <c r="C41" i="6"/>
  <c r="N186" i="4"/>
  <c r="C40" i="6"/>
  <c r="M173" i="4"/>
  <c r="K39" i="6" s="1"/>
  <c r="D39" i="6"/>
  <c r="N173" i="4"/>
  <c r="L39" i="6" s="1"/>
  <c r="C39" i="6"/>
  <c r="N172" i="4"/>
  <c r="C38" i="6"/>
  <c r="M166" i="4"/>
  <c r="K38" i="6" s="1"/>
  <c r="D38" i="6"/>
  <c r="N159" i="4"/>
  <c r="L37" i="6" s="1"/>
  <c r="C37" i="6"/>
  <c r="N152" i="4"/>
  <c r="L36" i="6" s="1"/>
  <c r="C36" i="6"/>
  <c r="M158" i="4"/>
  <c r="M152" i="4"/>
  <c r="K36" i="6" s="1"/>
  <c r="M165" i="4"/>
  <c r="M159" i="4"/>
  <c r="K37" i="6" s="1"/>
  <c r="M186" i="4"/>
  <c r="M180" i="4"/>
  <c r="K40" i="6" s="1"/>
  <c r="M193" i="4"/>
  <c r="M187" i="4"/>
  <c r="K41" i="6" s="1"/>
  <c r="M200" i="4"/>
  <c r="M194" i="4"/>
  <c r="K42" i="6" s="1"/>
  <c r="M221" i="4"/>
  <c r="M215" i="4"/>
  <c r="K45" i="6" s="1"/>
  <c r="M228" i="4"/>
  <c r="M222" i="4"/>
  <c r="K46" i="6" s="1"/>
  <c r="M249" i="4"/>
  <c r="M243" i="4"/>
  <c r="K49" i="6" s="1"/>
  <c r="M263" i="4"/>
  <c r="M257" i="4"/>
  <c r="K51" i="6" s="1"/>
  <c r="M270" i="4"/>
  <c r="M264" i="4"/>
  <c r="K52" i="6" s="1"/>
  <c r="M277" i="4"/>
  <c r="M271" i="4"/>
  <c r="K53" i="6" s="1"/>
  <c r="M291" i="4"/>
  <c r="M285" i="4"/>
  <c r="K55" i="6" s="1"/>
  <c r="M298" i="4"/>
  <c r="M292" i="4"/>
  <c r="K56" i="6" s="1"/>
  <c r="M305" i="4"/>
  <c r="M299" i="4"/>
  <c r="K57" i="6" s="1"/>
  <c r="M340" i="4"/>
  <c r="M334" i="4"/>
  <c r="K62" i="6" s="1"/>
  <c r="M347" i="4"/>
  <c r="M341" i="4"/>
  <c r="K63" i="6" s="1"/>
  <c r="M354" i="4"/>
  <c r="M348" i="4"/>
  <c r="K64" i="6" s="1"/>
  <c r="K24" i="4"/>
  <c r="L24" i="4" s="1"/>
  <c r="K22" i="4"/>
  <c r="L22" i="4" s="1"/>
  <c r="K15" i="4"/>
  <c r="N256" i="4"/>
  <c r="K280" i="4"/>
  <c r="L280" i="4" s="1"/>
  <c r="K178" i="4"/>
  <c r="L178" i="4" s="1"/>
  <c r="K244" i="4"/>
  <c r="K126" i="4"/>
  <c r="L126" i="4" s="1"/>
  <c r="N284" i="4"/>
  <c r="K65" i="4"/>
  <c r="K245" i="4"/>
  <c r="L245" i="4" s="1"/>
  <c r="K31" i="4"/>
  <c r="L31" i="4" s="1"/>
  <c r="N243" i="4"/>
  <c r="L49" i="6" s="1"/>
  <c r="K174" i="4"/>
  <c r="K64" i="4"/>
  <c r="K142" i="4"/>
  <c r="K253" i="4"/>
  <c r="L253" i="4" s="1"/>
  <c r="K61" i="4"/>
  <c r="M235" i="4"/>
  <c r="N194" i="4"/>
  <c r="L42" i="6" s="1"/>
  <c r="K299" i="4"/>
  <c r="L299" i="4" s="1"/>
  <c r="K177" i="4"/>
  <c r="L177" i="4" s="1"/>
  <c r="K173" i="4"/>
  <c r="L173" i="4" s="1"/>
  <c r="K124" i="4"/>
  <c r="L124" i="4" s="1"/>
  <c r="K63" i="4"/>
  <c r="K29" i="4"/>
  <c r="K211" i="4"/>
  <c r="L211" i="4" s="1"/>
  <c r="K274" i="4"/>
  <c r="L274" i="4" s="1"/>
  <c r="K201" i="4"/>
  <c r="L201" i="4" s="1"/>
  <c r="K176" i="4"/>
  <c r="L176" i="4" s="1"/>
  <c r="K66" i="4"/>
  <c r="L66" i="4" s="1"/>
  <c r="K196" i="4"/>
  <c r="L196" i="4" s="1"/>
  <c r="M172" i="4"/>
  <c r="K202" i="4"/>
  <c r="N166" i="4"/>
  <c r="L38" i="6" s="1"/>
  <c r="K140" i="4"/>
  <c r="L140" i="4" s="1"/>
  <c r="K135" i="4"/>
  <c r="L135" i="4" s="1"/>
  <c r="K192" i="4"/>
  <c r="L192" i="4" s="1"/>
  <c r="K190" i="4"/>
  <c r="L190" i="4" s="1"/>
  <c r="K55" i="4"/>
  <c r="L55" i="4" s="1"/>
  <c r="M179" i="4"/>
  <c r="K23" i="4"/>
  <c r="L23" i="4" s="1"/>
  <c r="K145" i="4"/>
  <c r="L145" i="4" s="1"/>
  <c r="N201" i="4"/>
  <c r="L43" i="6" s="1"/>
  <c r="K13" i="4"/>
  <c r="K21" i="4"/>
  <c r="K150" i="4"/>
  <c r="L150" i="4" s="1"/>
  <c r="K19" i="4"/>
  <c r="K146" i="4"/>
  <c r="K147" i="4"/>
  <c r="L147" i="4" s="1"/>
  <c r="K12" i="4"/>
  <c r="K17" i="4"/>
  <c r="L17" i="4" s="1"/>
  <c r="K16" i="4"/>
  <c r="L16" i="4" s="1"/>
  <c r="N319" i="4"/>
  <c r="K91" i="4"/>
  <c r="L91" i="4" s="1"/>
  <c r="K94" i="4"/>
  <c r="L94" i="4" s="1"/>
  <c r="K42" i="4"/>
  <c r="K297" i="4"/>
  <c r="L297" i="4" s="1"/>
  <c r="K265" i="4"/>
  <c r="K234" i="4"/>
  <c r="L234" i="4" s="1"/>
  <c r="K229" i="4"/>
  <c r="L229" i="4" s="1"/>
  <c r="K292" i="4"/>
  <c r="L292" i="4" s="1"/>
  <c r="K51" i="4"/>
  <c r="L51" i="4" s="1"/>
  <c r="K262" i="4"/>
  <c r="L262" i="4" s="1"/>
  <c r="K99" i="4"/>
  <c r="K159" i="4"/>
  <c r="L159" i="4" s="1"/>
  <c r="K184" i="4"/>
  <c r="L184" i="4" s="1"/>
  <c r="K226" i="4"/>
  <c r="L226" i="4" s="1"/>
  <c r="K171" i="4"/>
  <c r="L171" i="4" s="1"/>
  <c r="K108" i="4"/>
  <c r="L108" i="4" s="1"/>
  <c r="N158" i="4"/>
  <c r="K101" i="4"/>
  <c r="L101" i="4" s="1"/>
  <c r="K302" i="4"/>
  <c r="L302" i="4" s="1"/>
  <c r="K289" i="4"/>
  <c r="L289" i="4" s="1"/>
  <c r="K199" i="4"/>
  <c r="L199" i="4" s="1"/>
  <c r="K125" i="4"/>
  <c r="J32" i="6" s="1"/>
  <c r="K79" i="4"/>
  <c r="L79" i="4" s="1"/>
  <c r="K87" i="4"/>
  <c r="L87" i="4" s="1"/>
  <c r="K111" i="4"/>
  <c r="N193" i="4"/>
  <c r="K28" i="4"/>
  <c r="K85" i="4"/>
  <c r="K301" i="4"/>
  <c r="L301" i="4" s="1"/>
  <c r="K282" i="4"/>
  <c r="L282" i="4" s="1"/>
  <c r="K272" i="4"/>
  <c r="K254" i="4"/>
  <c r="L254" i="4" s="1"/>
  <c r="K250" i="4"/>
  <c r="L250" i="4" s="1"/>
  <c r="K188" i="4"/>
  <c r="K287" i="4"/>
  <c r="L287" i="4" s="1"/>
  <c r="K197" i="4"/>
  <c r="L197" i="4" s="1"/>
  <c r="M333" i="4"/>
  <c r="K286" i="4"/>
  <c r="K248" i="4"/>
  <c r="L248" i="4" s="1"/>
  <c r="N180" i="4"/>
  <c r="L40" i="6" s="1"/>
  <c r="K80" i="4"/>
  <c r="L80" i="4" s="1"/>
  <c r="K133" i="4"/>
  <c r="K209" i="4"/>
  <c r="K139" i="4"/>
  <c r="K113" i="4"/>
  <c r="K86" i="4"/>
  <c r="L86" i="4" s="1"/>
  <c r="K59" i="4"/>
  <c r="L59" i="4" s="1"/>
  <c r="K134" i="4"/>
  <c r="L134" i="4" s="1"/>
  <c r="M242" i="4"/>
  <c r="N221" i="4"/>
  <c r="M361" i="4"/>
  <c r="K304" i="4"/>
  <c r="L304" i="4" s="1"/>
  <c r="K288" i="4"/>
  <c r="L288" i="4" s="1"/>
  <c r="K78" i="4"/>
  <c r="K247" i="4"/>
  <c r="L247" i="4" s="1"/>
  <c r="K194" i="4"/>
  <c r="L194" i="4" s="1"/>
  <c r="K187" i="4"/>
  <c r="L187" i="4" s="1"/>
  <c r="K128" i="4"/>
  <c r="L128" i="4" s="1"/>
  <c r="K89" i="4"/>
  <c r="K77" i="4"/>
  <c r="K58" i="4"/>
  <c r="L58" i="4" s="1"/>
  <c r="K83" i="4"/>
  <c r="K110" i="4"/>
  <c r="K136" i="4"/>
  <c r="L136" i="4" s="1"/>
  <c r="K138" i="4"/>
  <c r="L138" i="4" s="1"/>
  <c r="K208" i="4"/>
  <c r="L208" i="4" s="1"/>
  <c r="K213" i="4"/>
  <c r="L213" i="4" s="1"/>
  <c r="K300" i="4"/>
  <c r="K278" i="4"/>
  <c r="L278" i="4" s="1"/>
  <c r="K276" i="4"/>
  <c r="L276" i="4" s="1"/>
  <c r="K255" i="4"/>
  <c r="L255" i="4" s="1"/>
  <c r="K252" i="4"/>
  <c r="L252" i="4" s="1"/>
  <c r="K205" i="4"/>
  <c r="L205" i="4" s="1"/>
  <c r="K90" i="4"/>
  <c r="K273" i="4"/>
  <c r="L273" i="4" s="1"/>
  <c r="K246" i="4"/>
  <c r="L246" i="4" s="1"/>
  <c r="K204" i="4"/>
  <c r="L204" i="4" s="1"/>
  <c r="K281" i="4"/>
  <c r="L281" i="4" s="1"/>
  <c r="K76" i="4"/>
  <c r="K290" i="4"/>
  <c r="L290" i="4" s="1"/>
  <c r="K283" i="4"/>
  <c r="L283" i="4" s="1"/>
  <c r="K203" i="4"/>
  <c r="L203" i="4" s="1"/>
  <c r="K189" i="4"/>
  <c r="L189" i="4" s="1"/>
  <c r="K210" i="4"/>
  <c r="L210" i="4" s="1"/>
  <c r="K143" i="4"/>
  <c r="L143" i="4" s="1"/>
  <c r="K131" i="4"/>
  <c r="L131" i="4" s="1"/>
  <c r="K112" i="4"/>
  <c r="K114" i="4"/>
  <c r="L114" i="4" s="1"/>
  <c r="K82" i="4"/>
  <c r="K56" i="4"/>
  <c r="K57" i="4"/>
  <c r="K30" i="4"/>
  <c r="L30" i="4" s="1"/>
  <c r="K27" i="4"/>
  <c r="K129" i="4"/>
  <c r="L129" i="4" s="1"/>
  <c r="K198" i="4"/>
  <c r="L198" i="4" s="1"/>
  <c r="N291" i="4"/>
  <c r="K275" i="4"/>
  <c r="L275" i="4" s="1"/>
  <c r="N165" i="4"/>
  <c r="N292" i="4"/>
  <c r="L56" i="6" s="1"/>
  <c r="K92" i="4"/>
  <c r="M214" i="4"/>
  <c r="K218" i="4"/>
  <c r="L218" i="4" s="1"/>
  <c r="K153" i="4"/>
  <c r="K47" i="4"/>
  <c r="K69" i="4"/>
  <c r="L69" i="4" s="1"/>
  <c r="K217" i="4"/>
  <c r="L217" i="4" s="1"/>
  <c r="K33" i="4"/>
  <c r="K38" i="4"/>
  <c r="L38" i="4" s="1"/>
  <c r="N312" i="4"/>
  <c r="K238" i="4"/>
  <c r="L238" i="4" s="1"/>
  <c r="K167" i="4"/>
  <c r="K103" i="4"/>
  <c r="L103" i="4" s="1"/>
  <c r="K45" i="4"/>
  <c r="L45" i="4" s="1"/>
  <c r="K72" i="4"/>
  <c r="L72" i="4" s="1"/>
  <c r="K121" i="4"/>
  <c r="L121" i="4" s="1"/>
  <c r="N179" i="4"/>
  <c r="N242" i="4"/>
  <c r="K97" i="4"/>
  <c r="K161" i="4"/>
  <c r="L161" i="4" s="1"/>
  <c r="K41" i="4"/>
  <c r="K294" i="4"/>
  <c r="L294" i="4" s="1"/>
  <c r="K269" i="4"/>
  <c r="L269" i="4" s="1"/>
  <c r="K260" i="4"/>
  <c r="L260" i="4" s="1"/>
  <c r="K241" i="4"/>
  <c r="L241" i="4" s="1"/>
  <c r="K222" i="4"/>
  <c r="L222" i="4" s="1"/>
  <c r="K154" i="4"/>
  <c r="L154" i="4" s="1"/>
  <c r="K37" i="4"/>
  <c r="L37" i="4" s="1"/>
  <c r="K232" i="4"/>
  <c r="L232" i="4" s="1"/>
  <c r="K152" i="4"/>
  <c r="L152" i="4" s="1"/>
  <c r="M256" i="4"/>
  <c r="N214" i="4"/>
  <c r="K163" i="4"/>
  <c r="L163" i="4" s="1"/>
  <c r="K118" i="4"/>
  <c r="L118" i="4" s="1"/>
  <c r="K182" i="4"/>
  <c r="L182" i="4" s="1"/>
  <c r="K68" i="4"/>
  <c r="N263" i="4"/>
  <c r="K293" i="4"/>
  <c r="K240" i="4"/>
  <c r="L240" i="4" s="1"/>
  <c r="K168" i="4"/>
  <c r="L168" i="4" s="1"/>
  <c r="K261" i="4"/>
  <c r="L261" i="4" s="1"/>
  <c r="K257" i="4"/>
  <c r="L257" i="4" s="1"/>
  <c r="K169" i="4"/>
  <c r="L169" i="4" s="1"/>
  <c r="K166" i="4"/>
  <c r="L166" i="4" s="1"/>
  <c r="K105" i="4"/>
  <c r="K106" i="4"/>
  <c r="L106" i="4" s="1"/>
  <c r="K36" i="4"/>
  <c r="K120" i="4"/>
  <c r="N222" i="4"/>
  <c r="L46" i="6" s="1"/>
  <c r="K40" i="4"/>
  <c r="K71" i="4"/>
  <c r="K122" i="4"/>
  <c r="L122" i="4" s="1"/>
  <c r="K181" i="4"/>
  <c r="K219" i="4"/>
  <c r="L219" i="4" s="1"/>
  <c r="N270" i="4"/>
  <c r="K164" i="4"/>
  <c r="L164" i="4" s="1"/>
  <c r="K117" i="4"/>
  <c r="L117" i="4" s="1"/>
  <c r="K96" i="4"/>
  <c r="K185" i="4"/>
  <c r="L185" i="4" s="1"/>
  <c r="K160" i="4"/>
  <c r="K44" i="4"/>
  <c r="L44" i="4" s="1"/>
  <c r="K295" i="4"/>
  <c r="L295" i="4" s="1"/>
  <c r="K266" i="4"/>
  <c r="L266" i="4" s="1"/>
  <c r="K264" i="4"/>
  <c r="L264" i="4" s="1"/>
  <c r="K259" i="4"/>
  <c r="L259" i="4" s="1"/>
  <c r="K239" i="4"/>
  <c r="L239" i="4" s="1"/>
  <c r="K230" i="4"/>
  <c r="K231" i="4"/>
  <c r="L231" i="4" s="1"/>
  <c r="K225" i="4"/>
  <c r="L225" i="4" s="1"/>
  <c r="K223" i="4"/>
  <c r="K157" i="4"/>
  <c r="L157" i="4" s="1"/>
  <c r="K156" i="4"/>
  <c r="L156" i="4" s="1"/>
  <c r="K52" i="4"/>
  <c r="L52" i="4" s="1"/>
  <c r="K49" i="4"/>
  <c r="K34" i="4"/>
  <c r="L34" i="4" s="1"/>
  <c r="K227" i="4"/>
  <c r="L227" i="4" s="1"/>
  <c r="K48" i="4"/>
  <c r="M284" i="4"/>
  <c r="K268" i="4"/>
  <c r="L268" i="4" s="1"/>
  <c r="K98" i="4"/>
  <c r="L98" i="4" s="1"/>
  <c r="K220" i="4"/>
  <c r="L220" i="4" s="1"/>
  <c r="K216" i="4"/>
  <c r="K183" i="4"/>
  <c r="L183" i="4" s="1"/>
  <c r="K73" i="4"/>
  <c r="L73" i="4" s="1"/>
  <c r="K237" i="4"/>
  <c r="M326" i="4"/>
  <c r="M207" i="4"/>
  <c r="K107" i="4"/>
  <c r="N229" i="4"/>
  <c r="L47" i="6" s="1"/>
  <c r="K332" i="4"/>
  <c r="L332" i="4" s="1"/>
  <c r="K343" i="4"/>
  <c r="L343" i="4" s="1"/>
  <c r="K352" i="4"/>
  <c r="L352" i="4" s="1"/>
  <c r="N354" i="4"/>
  <c r="K337" i="4"/>
  <c r="L337" i="4" s="1"/>
  <c r="K324" i="4"/>
  <c r="L324" i="4" s="1"/>
  <c r="B26" i="4"/>
  <c r="A33" i="4"/>
  <c r="K360" i="4"/>
  <c r="L360" i="4" s="1"/>
  <c r="K345" i="4"/>
  <c r="L345" i="4" s="1"/>
  <c r="K339" i="4"/>
  <c r="L339" i="4" s="1"/>
  <c r="K330" i="4"/>
  <c r="L330" i="4" s="1"/>
  <c r="K321" i="4"/>
  <c r="K359" i="4"/>
  <c r="L359" i="4" s="1"/>
  <c r="K353" i="4"/>
  <c r="L353" i="4" s="1"/>
  <c r="K325" i="4"/>
  <c r="L325" i="4" s="1"/>
  <c r="K348" i="4"/>
  <c r="L348" i="4" s="1"/>
  <c r="K341" i="4"/>
  <c r="L341" i="4" s="1"/>
  <c r="K334" i="4"/>
  <c r="L334" i="4" s="1"/>
  <c r="K327" i="4"/>
  <c r="L327" i="4" s="1"/>
  <c r="K356" i="4"/>
  <c r="K350" i="4"/>
  <c r="L350" i="4" s="1"/>
  <c r="K338" i="4"/>
  <c r="L338" i="4" s="1"/>
  <c r="K358" i="4"/>
  <c r="L358" i="4" s="1"/>
  <c r="K331" i="4"/>
  <c r="L331" i="4" s="1"/>
  <c r="K322" i="4"/>
  <c r="L322" i="4" s="1"/>
  <c r="K349" i="4"/>
  <c r="K346" i="4"/>
  <c r="L346" i="4" s="1"/>
  <c r="K336" i="4"/>
  <c r="L336" i="4" s="1"/>
  <c r="K328" i="4"/>
  <c r="K320" i="4"/>
  <c r="L320" i="4" s="1"/>
  <c r="K355" i="4"/>
  <c r="L355" i="4" s="1"/>
  <c r="K342" i="4"/>
  <c r="K310" i="4"/>
  <c r="L310" i="4" s="1"/>
  <c r="K315" i="4"/>
  <c r="L315" i="4" s="1"/>
  <c r="M319" i="4"/>
  <c r="M312" i="4"/>
  <c r="N326" i="4"/>
  <c r="K308" i="4"/>
  <c r="L308" i="4" s="1"/>
  <c r="N305" i="4"/>
  <c r="K306" i="4"/>
  <c r="L306" i="4" s="1"/>
  <c r="K314" i="4"/>
  <c r="N340" i="4"/>
  <c r="N361" i="4"/>
  <c r="K316" i="4"/>
  <c r="L316" i="4" s="1"/>
  <c r="K318" i="4"/>
  <c r="L318" i="4" s="1"/>
  <c r="N347" i="4"/>
  <c r="K307" i="4"/>
  <c r="K311" i="4"/>
  <c r="L311" i="4" s="1"/>
  <c r="N333" i="4"/>
  <c r="N299" i="4"/>
  <c r="L57" i="6" s="1"/>
  <c r="K317" i="4"/>
  <c r="L317" i="4" s="1"/>
  <c r="L216" i="4" l="1"/>
  <c r="O215" i="4" s="1"/>
  <c r="M45" i="6" s="1"/>
  <c r="J45" i="6"/>
  <c r="L293" i="4"/>
  <c r="O292" i="4" s="1"/>
  <c r="M56" i="6" s="1"/>
  <c r="J56" i="6"/>
  <c r="L300" i="4"/>
  <c r="O299" i="4" s="1"/>
  <c r="M57" i="6" s="1"/>
  <c r="J57" i="6"/>
  <c r="L139" i="4"/>
  <c r="J34" i="6"/>
  <c r="L286" i="4"/>
  <c r="O291" i="4" s="1"/>
  <c r="P291" i="4" s="1"/>
  <c r="P285" i="4" s="1"/>
  <c r="N55" i="6" s="1"/>
  <c r="J55" i="6"/>
  <c r="L188" i="4"/>
  <c r="O187" i="4" s="1"/>
  <c r="M41" i="6" s="1"/>
  <c r="J41" i="6"/>
  <c r="L202" i="4"/>
  <c r="O207" i="4" s="1"/>
  <c r="P207" i="4" s="1"/>
  <c r="P201" i="4" s="1"/>
  <c r="N43" i="6" s="1"/>
  <c r="J43" i="6"/>
  <c r="L174" i="4"/>
  <c r="O173" i="4" s="1"/>
  <c r="M39" i="6" s="1"/>
  <c r="J39" i="6"/>
  <c r="L342" i="4"/>
  <c r="O341" i="4" s="1"/>
  <c r="M63" i="6" s="1"/>
  <c r="J63" i="6"/>
  <c r="L349" i="4"/>
  <c r="O348" i="4" s="1"/>
  <c r="M64" i="6" s="1"/>
  <c r="J64" i="6"/>
  <c r="L356" i="4"/>
  <c r="O355" i="4" s="1"/>
  <c r="M65" i="6" s="1"/>
  <c r="J65" i="6"/>
  <c r="L321" i="4"/>
  <c r="O326" i="4" s="1"/>
  <c r="P326" i="4" s="1"/>
  <c r="P320" i="4" s="1"/>
  <c r="N60" i="6" s="1"/>
  <c r="J60" i="6"/>
  <c r="L223" i="4"/>
  <c r="O222" i="4" s="1"/>
  <c r="M46" i="6" s="1"/>
  <c r="J46" i="6"/>
  <c r="L160" i="4"/>
  <c r="O159" i="4" s="1"/>
  <c r="M37" i="6" s="1"/>
  <c r="J37" i="6"/>
  <c r="L307" i="4"/>
  <c r="O312" i="4" s="1"/>
  <c r="P312" i="4" s="1"/>
  <c r="P306" i="4" s="1"/>
  <c r="N58" i="6" s="1"/>
  <c r="J58" i="6"/>
  <c r="L314" i="4"/>
  <c r="O313" i="4" s="1"/>
  <c r="M59" i="6" s="1"/>
  <c r="J59" i="6"/>
  <c r="L328" i="4"/>
  <c r="O333" i="4" s="1"/>
  <c r="P333" i="4" s="1"/>
  <c r="P327" i="4" s="1"/>
  <c r="N61" i="6" s="1"/>
  <c r="J61" i="6"/>
  <c r="L237" i="4"/>
  <c r="O242" i="4" s="1"/>
  <c r="P242" i="4" s="1"/>
  <c r="P236" i="4" s="1"/>
  <c r="N48" i="6" s="1"/>
  <c r="J48" i="6"/>
  <c r="L230" i="4"/>
  <c r="O235" i="4" s="1"/>
  <c r="P235" i="4" s="1"/>
  <c r="P229" i="4" s="1"/>
  <c r="N47" i="6" s="1"/>
  <c r="J47" i="6"/>
  <c r="L181" i="4"/>
  <c r="O186" i="4" s="1"/>
  <c r="P186" i="4" s="1"/>
  <c r="P180" i="4" s="1"/>
  <c r="N40" i="6" s="1"/>
  <c r="J40" i="6"/>
  <c r="L167" i="4"/>
  <c r="O172" i="4" s="1"/>
  <c r="P172" i="4" s="1"/>
  <c r="P166" i="4" s="1"/>
  <c r="N38" i="6" s="1"/>
  <c r="J38" i="6"/>
  <c r="L153" i="4"/>
  <c r="O152" i="4" s="1"/>
  <c r="M36" i="6" s="1"/>
  <c r="J36" i="6"/>
  <c r="L209" i="4"/>
  <c r="O208" i="4" s="1"/>
  <c r="M44" i="6" s="1"/>
  <c r="J44" i="6"/>
  <c r="L272" i="4"/>
  <c r="O271" i="4" s="1"/>
  <c r="M53" i="6" s="1"/>
  <c r="J53" i="6"/>
  <c r="L265" i="4"/>
  <c r="O264" i="4" s="1"/>
  <c r="M52" i="6" s="1"/>
  <c r="J52" i="6"/>
  <c r="L146" i="4"/>
  <c r="J35" i="6"/>
  <c r="L244" i="4"/>
  <c r="O249" i="4" s="1"/>
  <c r="P249" i="4" s="1"/>
  <c r="P243" i="4" s="1"/>
  <c r="N49" i="6" s="1"/>
  <c r="J49" i="6"/>
  <c r="O179" i="4"/>
  <c r="P179" i="4" s="1"/>
  <c r="P173" i="4" s="1"/>
  <c r="N39" i="6" s="1"/>
  <c r="O250" i="4"/>
  <c r="M50" i="6" s="1"/>
  <c r="O200" i="4"/>
  <c r="P200" i="4" s="1"/>
  <c r="P194" i="4" s="1"/>
  <c r="N42" i="6" s="1"/>
  <c r="O278" i="4"/>
  <c r="M54" i="6" s="1"/>
  <c r="O284" i="4"/>
  <c r="P284" i="4" s="1"/>
  <c r="P278" i="4" s="1"/>
  <c r="N54" i="6" s="1"/>
  <c r="O256" i="4"/>
  <c r="P256" i="4" s="1"/>
  <c r="P250" i="4" s="1"/>
  <c r="N50" i="6" s="1"/>
  <c r="O194" i="4"/>
  <c r="M42" i="6" s="1"/>
  <c r="O263" i="4"/>
  <c r="P263" i="4" s="1"/>
  <c r="P257" i="4" s="1"/>
  <c r="N51" i="6" s="1"/>
  <c r="O257" i="4"/>
  <c r="M51" i="6" s="1"/>
  <c r="O340" i="4"/>
  <c r="P340" i="4" s="1"/>
  <c r="P334" i="4" s="1"/>
  <c r="N62" i="6" s="1"/>
  <c r="O334" i="4"/>
  <c r="M62" i="6" s="1"/>
  <c r="B33" i="4"/>
  <c r="A40" i="4"/>
  <c r="E124" i="4"/>
  <c r="E145" i="4"/>
  <c r="E35" i="6" s="1"/>
  <c r="E131" i="4"/>
  <c r="E33" i="6" s="1"/>
  <c r="E138" i="4"/>
  <c r="E34" i="6" s="1"/>
  <c r="O327" i="4" l="1"/>
  <c r="M61" i="6" s="1"/>
  <c r="O361" i="4"/>
  <c r="P361" i="4" s="1"/>
  <c r="P355" i="4" s="1"/>
  <c r="N65" i="6" s="1"/>
  <c r="O347" i="4"/>
  <c r="P347" i="4" s="1"/>
  <c r="P341" i="4" s="1"/>
  <c r="N63" i="6" s="1"/>
  <c r="O319" i="4"/>
  <c r="P319" i="4" s="1"/>
  <c r="P313" i="4" s="1"/>
  <c r="N59" i="6" s="1"/>
  <c r="O306" i="4"/>
  <c r="M58" i="6" s="1"/>
  <c r="O354" i="4"/>
  <c r="P354" i="4" s="1"/>
  <c r="P348" i="4" s="1"/>
  <c r="N64" i="6" s="1"/>
  <c r="O166" i="4"/>
  <c r="M38" i="6" s="1"/>
  <c r="O221" i="4"/>
  <c r="P221" i="4" s="1"/>
  <c r="P215" i="4" s="1"/>
  <c r="N45" i="6" s="1"/>
  <c r="O228" i="4"/>
  <c r="P228" i="4" s="1"/>
  <c r="P222" i="4" s="1"/>
  <c r="N46" i="6" s="1"/>
  <c r="O320" i="4"/>
  <c r="M60" i="6" s="1"/>
  <c r="O180" i="4"/>
  <c r="M40" i="6" s="1"/>
  <c r="O298" i="4"/>
  <c r="P298" i="4" s="1"/>
  <c r="P292" i="4" s="1"/>
  <c r="N56" i="6" s="1"/>
  <c r="O270" i="4"/>
  <c r="P270" i="4" s="1"/>
  <c r="P264" i="4" s="1"/>
  <c r="N52" i="6" s="1"/>
  <c r="O229" i="4"/>
  <c r="M47" i="6" s="1"/>
  <c r="O158" i="4"/>
  <c r="P158" i="4" s="1"/>
  <c r="P152" i="4" s="1"/>
  <c r="N36" i="6" s="1"/>
  <c r="O165" i="4"/>
  <c r="P165" i="4" s="1"/>
  <c r="P159" i="4" s="1"/>
  <c r="N37" i="6" s="1"/>
  <c r="O305" i="4"/>
  <c r="P305" i="4" s="1"/>
  <c r="P299" i="4" s="1"/>
  <c r="N57" i="6" s="1"/>
  <c r="O193" i="4"/>
  <c r="P193" i="4" s="1"/>
  <c r="P187" i="4" s="1"/>
  <c r="N41" i="6" s="1"/>
  <c r="O277" i="4"/>
  <c r="P277" i="4" s="1"/>
  <c r="P271" i="4" s="1"/>
  <c r="N53" i="6" s="1"/>
  <c r="O214" i="4"/>
  <c r="P214" i="4" s="1"/>
  <c r="P208" i="4" s="1"/>
  <c r="N44" i="6" s="1"/>
  <c r="O243" i="4"/>
  <c r="M49" i="6" s="1"/>
  <c r="O236" i="4"/>
  <c r="M48" i="6" s="1"/>
  <c r="O201" i="4"/>
  <c r="M43" i="6" s="1"/>
  <c r="O285" i="4"/>
  <c r="M55" i="6" s="1"/>
  <c r="E32" i="6"/>
  <c r="E117" i="4"/>
  <c r="E33" i="4"/>
  <c r="E12" i="4"/>
  <c r="E54" i="4"/>
  <c r="E110" i="4"/>
  <c r="E47" i="4"/>
  <c r="E96" i="4"/>
  <c r="E89" i="4"/>
  <c r="E103" i="4"/>
  <c r="E40" i="4"/>
  <c r="E26" i="4"/>
  <c r="E19" i="4"/>
  <c r="E68" i="4"/>
  <c r="E75" i="4"/>
  <c r="E82" i="4"/>
  <c r="E61" i="4"/>
  <c r="B40" i="4"/>
  <c r="A47" i="4"/>
  <c r="E23" i="6" l="1"/>
  <c r="E25" i="6"/>
  <c r="E18" i="6"/>
  <c r="E29" i="6"/>
  <c r="E28" i="6"/>
  <c r="E21" i="6"/>
  <c r="E22" i="6"/>
  <c r="E19" i="6"/>
  <c r="E26" i="6"/>
  <c r="E24" i="6"/>
  <c r="E17" i="6"/>
  <c r="E20" i="6"/>
  <c r="E27" i="6"/>
  <c r="E30" i="6"/>
  <c r="E16" i="6"/>
  <c r="E31" i="6"/>
  <c r="B47" i="4"/>
  <c r="A54" i="4"/>
  <c r="H128" i="4"/>
  <c r="H147" i="4"/>
  <c r="H138" i="4"/>
  <c r="F34" i="6" s="1"/>
  <c r="H125" i="4"/>
  <c r="G32" i="6" s="1"/>
  <c r="H149" i="4"/>
  <c r="H132" i="4"/>
  <c r="H133" i="4"/>
  <c r="H150" i="4"/>
  <c r="H134" i="4"/>
  <c r="H126" i="4"/>
  <c r="H127" i="4"/>
  <c r="H146" i="4"/>
  <c r="G35" i="6" s="1"/>
  <c r="H142" i="4"/>
  <c r="H136" i="4"/>
  <c r="H141" i="4"/>
  <c r="H143" i="4"/>
  <c r="H129" i="4"/>
  <c r="H148" i="4"/>
  <c r="H135" i="4"/>
  <c r="H140" i="4"/>
  <c r="H131" i="4"/>
  <c r="F33" i="6" s="1"/>
  <c r="H124" i="4"/>
  <c r="H145" i="4"/>
  <c r="F35" i="6" s="1"/>
  <c r="H139" i="4"/>
  <c r="G34" i="6" s="1"/>
  <c r="G33" i="6" l="1"/>
  <c r="F32" i="6"/>
  <c r="B54" i="4"/>
  <c r="A61" i="4"/>
  <c r="L64" i="4"/>
  <c r="L84" i="4"/>
  <c r="L40" i="4"/>
  <c r="L47" i="4"/>
  <c r="L26" i="4"/>
  <c r="L148" i="4"/>
  <c r="O145" i="4" s="1"/>
  <c r="M35" i="6" s="1"/>
  <c r="L142" i="4"/>
  <c r="O144" i="4" s="1"/>
  <c r="L133" i="4"/>
  <c r="O131" i="4" s="1"/>
  <c r="M33" i="6" s="1"/>
  <c r="L125" i="4"/>
  <c r="O124" i="4" s="1"/>
  <c r="L119" i="4"/>
  <c r="L112" i="4"/>
  <c r="L111" i="4"/>
  <c r="L110" i="4"/>
  <c r="L107" i="4"/>
  <c r="L105" i="4"/>
  <c r="L99" i="4"/>
  <c r="L90" i="4"/>
  <c r="L97" i="4"/>
  <c r="L89" i="4"/>
  <c r="L83" i="4"/>
  <c r="L78" i="4"/>
  <c r="L77" i="4"/>
  <c r="L75" i="4"/>
  <c r="L71" i="4"/>
  <c r="L70" i="4"/>
  <c r="L65" i="4"/>
  <c r="L63" i="4"/>
  <c r="L57" i="4"/>
  <c r="L54" i="4"/>
  <c r="L50" i="4"/>
  <c r="L48" i="4"/>
  <c r="L42" i="4"/>
  <c r="L36" i="4"/>
  <c r="L29" i="4"/>
  <c r="L27" i="4"/>
  <c r="L20" i="4"/>
  <c r="L19" i="4"/>
  <c r="L15" i="4"/>
  <c r="L14" i="4"/>
  <c r="L82" i="4"/>
  <c r="L12" i="4"/>
  <c r="C124" i="4"/>
  <c r="C131" i="4"/>
  <c r="C33" i="6" s="1"/>
  <c r="C145" i="4"/>
  <c r="C35" i="6" s="1"/>
  <c r="C138" i="4"/>
  <c r="C34" i="6" s="1"/>
  <c r="C32" i="6" l="1"/>
  <c r="M32" i="6"/>
  <c r="O151" i="4"/>
  <c r="H14" i="4"/>
  <c r="H80" i="4"/>
  <c r="H12" i="4"/>
  <c r="H26" i="4"/>
  <c r="H34" i="4"/>
  <c r="H118" i="4"/>
  <c r="H82" i="4"/>
  <c r="H93" i="4"/>
  <c r="H49" i="4"/>
  <c r="H36" i="4"/>
  <c r="H20" i="4"/>
  <c r="H63" i="4"/>
  <c r="H55" i="4"/>
  <c r="H52" i="4"/>
  <c r="H91" i="4"/>
  <c r="H44" i="4"/>
  <c r="H31" i="4"/>
  <c r="H96" i="4"/>
  <c r="H71" i="4"/>
  <c r="H41" i="4"/>
  <c r="H97" i="4"/>
  <c r="H68" i="4"/>
  <c r="H42" i="4"/>
  <c r="H54" i="4"/>
  <c r="H21" i="4"/>
  <c r="H84" i="4"/>
  <c r="H70" i="4"/>
  <c r="H94" i="4"/>
  <c r="H47" i="4"/>
  <c r="H92" i="4"/>
  <c r="H69" i="4"/>
  <c r="H48" i="4"/>
  <c r="H23" i="4"/>
  <c r="H57" i="4"/>
  <c r="H28" i="4"/>
  <c r="H115" i="4"/>
  <c r="H24" i="4"/>
  <c r="H121" i="4"/>
  <c r="H98" i="4"/>
  <c r="H87" i="4"/>
  <c r="H50" i="4"/>
  <c r="H13" i="4"/>
  <c r="H108" i="4"/>
  <c r="H112" i="4"/>
  <c r="H33" i="4"/>
  <c r="H78" i="4"/>
  <c r="H85" i="4"/>
  <c r="H77" i="4"/>
  <c r="H103" i="4"/>
  <c r="H64" i="4"/>
  <c r="H106" i="4"/>
  <c r="H29" i="4"/>
  <c r="H56" i="4"/>
  <c r="H45" i="4"/>
  <c r="H66" i="4"/>
  <c r="H120" i="4"/>
  <c r="H117" i="4"/>
  <c r="H76" i="4"/>
  <c r="H111" i="4"/>
  <c r="H75" i="4"/>
  <c r="H51" i="4"/>
  <c r="H30" i="4"/>
  <c r="H100" i="4"/>
  <c r="H65" i="4"/>
  <c r="H61" i="4"/>
  <c r="H119" i="4"/>
  <c r="H113" i="4"/>
  <c r="H114" i="4"/>
  <c r="H99" i="4"/>
  <c r="H37" i="4"/>
  <c r="H101" i="4"/>
  <c r="H19" i="4"/>
  <c r="H62" i="4"/>
  <c r="H90" i="4"/>
  <c r="H122" i="4"/>
  <c r="H27" i="4"/>
  <c r="H22" i="4"/>
  <c r="H38" i="4"/>
  <c r="H58" i="4"/>
  <c r="H110" i="4"/>
  <c r="H79" i="4"/>
  <c r="H17" i="4"/>
  <c r="H86" i="4"/>
  <c r="H83" i="4"/>
  <c r="H35" i="4"/>
  <c r="H107" i="4"/>
  <c r="H59" i="4"/>
  <c r="H15" i="4"/>
  <c r="H73" i="4"/>
  <c r="H40" i="4"/>
  <c r="H104" i="4"/>
  <c r="H16" i="4"/>
  <c r="H89" i="4"/>
  <c r="H72" i="4"/>
  <c r="H105" i="4"/>
  <c r="H43" i="4"/>
  <c r="B61" i="4"/>
  <c r="A68" i="4"/>
  <c r="O138" i="4"/>
  <c r="M34" i="6" s="1"/>
  <c r="O130" i="4"/>
  <c r="O137" i="4"/>
  <c r="D138" i="4"/>
  <c r="D34" i="6" s="1"/>
  <c r="N151" i="4"/>
  <c r="N145" i="4"/>
  <c r="L35" i="6" s="1"/>
  <c r="N144" i="4"/>
  <c r="N138" i="4"/>
  <c r="L34" i="6" s="1"/>
  <c r="D145" i="4"/>
  <c r="D35" i="6" s="1"/>
  <c r="N137" i="4"/>
  <c r="N131" i="4"/>
  <c r="L33" i="6" s="1"/>
  <c r="N124" i="4"/>
  <c r="N130" i="4"/>
  <c r="D131" i="4"/>
  <c r="D33" i="6" s="1"/>
  <c r="D124" i="4"/>
  <c r="L32" i="6" l="1"/>
  <c r="D32" i="6"/>
  <c r="H29" i="6"/>
  <c r="F27" i="6"/>
  <c r="I16" i="6"/>
  <c r="J29" i="6"/>
  <c r="G26" i="6"/>
  <c r="J25" i="6"/>
  <c r="J22" i="6"/>
  <c r="I17" i="6"/>
  <c r="G23" i="6"/>
  <c r="I28" i="6"/>
  <c r="J28" i="6"/>
  <c r="J21" i="6"/>
  <c r="F25" i="6"/>
  <c r="I18" i="6"/>
  <c r="I23" i="6"/>
  <c r="H25" i="6"/>
  <c r="I25" i="6"/>
  <c r="H30" i="6"/>
  <c r="I22" i="6"/>
  <c r="G21" i="6"/>
  <c r="H26" i="6"/>
  <c r="F22" i="6"/>
  <c r="J20" i="6"/>
  <c r="H27" i="6"/>
  <c r="G22" i="6"/>
  <c r="I19" i="6"/>
  <c r="J27" i="6"/>
  <c r="F18" i="6"/>
  <c r="I20" i="6"/>
  <c r="J24" i="6"/>
  <c r="J16" i="6"/>
  <c r="F20" i="6"/>
  <c r="H19" i="6"/>
  <c r="J26" i="6"/>
  <c r="F30" i="6"/>
  <c r="G18" i="6"/>
  <c r="G27" i="6"/>
  <c r="F17" i="6"/>
  <c r="J19" i="6"/>
  <c r="J30" i="6"/>
  <c r="J23" i="6"/>
  <c r="J18" i="6"/>
  <c r="G30" i="6"/>
  <c r="F31" i="6"/>
  <c r="I29" i="6"/>
  <c r="F29" i="6"/>
  <c r="I21" i="6"/>
  <c r="H28" i="6"/>
  <c r="J17" i="6"/>
  <c r="G24" i="6"/>
  <c r="F21" i="6"/>
  <c r="H24" i="6"/>
  <c r="H20" i="6"/>
  <c r="G28" i="6"/>
  <c r="I24" i="6"/>
  <c r="H23" i="6"/>
  <c r="G17" i="6"/>
  <c r="F26" i="6"/>
  <c r="G19" i="6"/>
  <c r="F16" i="6"/>
  <c r="H16" i="6"/>
  <c r="M138" i="4"/>
  <c r="K34" i="6" s="1"/>
  <c r="M145" i="4"/>
  <c r="K35" i="6" s="1"/>
  <c r="M131" i="4"/>
  <c r="K33" i="6" s="1"/>
  <c r="M124" i="4"/>
  <c r="H31" i="6"/>
  <c r="J31" i="6"/>
  <c r="G31" i="6"/>
  <c r="G29" i="6"/>
  <c r="L104" i="4"/>
  <c r="C82" i="4"/>
  <c r="L113" i="4"/>
  <c r="I30" i="6"/>
  <c r="C33" i="4"/>
  <c r="C12" i="4"/>
  <c r="F23" i="6"/>
  <c r="L61" i="4"/>
  <c r="L76" i="4"/>
  <c r="G25" i="6"/>
  <c r="L120" i="4"/>
  <c r="I31" i="6"/>
  <c r="C61" i="4"/>
  <c r="C110" i="4"/>
  <c r="G16" i="6"/>
  <c r="L13" i="4"/>
  <c r="C89" i="4"/>
  <c r="H18" i="6"/>
  <c r="L28" i="4"/>
  <c r="C26" i="4"/>
  <c r="L92" i="4"/>
  <c r="I27" i="6"/>
  <c r="F24" i="6"/>
  <c r="L68" i="4"/>
  <c r="G20" i="6"/>
  <c r="L41" i="4"/>
  <c r="L96" i="4"/>
  <c r="F28" i="6"/>
  <c r="C40" i="4"/>
  <c r="C117" i="4"/>
  <c r="C47" i="4"/>
  <c r="C54" i="4"/>
  <c r="C19" i="4"/>
  <c r="C68" i="4"/>
  <c r="L56" i="4"/>
  <c r="H22" i="6"/>
  <c r="L85" i="4"/>
  <c r="I26" i="6"/>
  <c r="F19" i="6"/>
  <c r="L33" i="4"/>
  <c r="L21" i="4"/>
  <c r="H17" i="6"/>
  <c r="C96" i="4"/>
  <c r="H21" i="6"/>
  <c r="L49" i="4"/>
  <c r="C75" i="4"/>
  <c r="C103" i="4"/>
  <c r="B68" i="4"/>
  <c r="A75" i="4"/>
  <c r="M137" i="4"/>
  <c r="M151" i="4"/>
  <c r="M130" i="4"/>
  <c r="M144" i="4"/>
  <c r="K32" i="6" l="1"/>
  <c r="P151" i="4"/>
  <c r="P144" i="4"/>
  <c r="P130" i="4"/>
  <c r="P137" i="4"/>
  <c r="D103" i="4"/>
  <c r="D75" i="4"/>
  <c r="D96" i="4"/>
  <c r="O19" i="4"/>
  <c r="O25" i="4"/>
  <c r="O88" i="4"/>
  <c r="O82" i="4"/>
  <c r="O60" i="4"/>
  <c r="O54" i="4"/>
  <c r="D68" i="4"/>
  <c r="C17" i="6"/>
  <c r="N25" i="4"/>
  <c r="N19" i="4"/>
  <c r="D54" i="4"/>
  <c r="C21" i="6"/>
  <c r="N47" i="4"/>
  <c r="N53" i="4"/>
  <c r="C31" i="6"/>
  <c r="N123" i="4"/>
  <c r="N117" i="4"/>
  <c r="C20" i="6"/>
  <c r="N40" i="4"/>
  <c r="N46" i="4"/>
  <c r="O96" i="4"/>
  <c r="O102" i="4"/>
  <c r="O95" i="4"/>
  <c r="O89" i="4"/>
  <c r="C18" i="6"/>
  <c r="N26" i="4"/>
  <c r="N32" i="4"/>
  <c r="D89" i="4"/>
  <c r="D110" i="4"/>
  <c r="C23" i="6"/>
  <c r="N61" i="4"/>
  <c r="N67" i="4"/>
  <c r="O117" i="4"/>
  <c r="O123" i="4"/>
  <c r="O81" i="4"/>
  <c r="O75" i="4"/>
  <c r="D12" i="4"/>
  <c r="D33" i="4"/>
  <c r="O110" i="4"/>
  <c r="O116" i="4"/>
  <c r="D82" i="4"/>
  <c r="C29" i="6"/>
  <c r="N103" i="4"/>
  <c r="N109" i="4"/>
  <c r="C25" i="6"/>
  <c r="N81" i="4"/>
  <c r="N75" i="4"/>
  <c r="O53" i="4"/>
  <c r="O47" i="4"/>
  <c r="C28" i="6"/>
  <c r="N96" i="4"/>
  <c r="N102" i="4"/>
  <c r="O39" i="4"/>
  <c r="O33" i="4"/>
  <c r="C24" i="6"/>
  <c r="N68" i="4"/>
  <c r="N74" i="4"/>
  <c r="D19" i="4"/>
  <c r="C22" i="6"/>
  <c r="N54" i="4"/>
  <c r="N60" i="4"/>
  <c r="D47" i="4"/>
  <c r="D117" i="4"/>
  <c r="D40" i="4"/>
  <c r="O46" i="4"/>
  <c r="O40" i="4"/>
  <c r="O74" i="4"/>
  <c r="O68" i="4"/>
  <c r="D26" i="4"/>
  <c r="O26" i="4"/>
  <c r="O32" i="4"/>
  <c r="C27" i="6"/>
  <c r="N89" i="4"/>
  <c r="N95" i="4"/>
  <c r="O18" i="4"/>
  <c r="O12" i="4"/>
  <c r="C30" i="6"/>
  <c r="N110" i="4"/>
  <c r="N116" i="4"/>
  <c r="D61" i="4"/>
  <c r="O61" i="4"/>
  <c r="O67" i="4"/>
  <c r="C16" i="6"/>
  <c r="N12" i="4"/>
  <c r="N18" i="4"/>
  <c r="C19" i="6"/>
  <c r="N33" i="4"/>
  <c r="N39" i="4"/>
  <c r="C26" i="6"/>
  <c r="N88" i="4"/>
  <c r="N82" i="4"/>
  <c r="O109" i="4"/>
  <c r="O103" i="4"/>
  <c r="B75" i="4"/>
  <c r="A82" i="4"/>
  <c r="L26" i="6" l="1"/>
  <c r="M23" i="6"/>
  <c r="M16" i="6"/>
  <c r="M18" i="6"/>
  <c r="M40" i="4"/>
  <c r="M47" i="4"/>
  <c r="L28" i="6"/>
  <c r="L25" i="6"/>
  <c r="M33" i="4"/>
  <c r="L16" i="6"/>
  <c r="L27" i="6"/>
  <c r="M24" i="6"/>
  <c r="M20" i="6"/>
  <c r="M117" i="4"/>
  <c r="M19" i="4"/>
  <c r="L24" i="6"/>
  <c r="M19" i="6"/>
  <c r="M30" i="6"/>
  <c r="M12" i="4"/>
  <c r="M31" i="6"/>
  <c r="L23" i="6"/>
  <c r="M89" i="4"/>
  <c r="M28" i="6"/>
  <c r="L20" i="6"/>
  <c r="L31" i="6"/>
  <c r="L21" i="6"/>
  <c r="L17" i="6"/>
  <c r="M17" i="6"/>
  <c r="M96" i="4"/>
  <c r="M75" i="4"/>
  <c r="M103" i="4"/>
  <c r="P131" i="4"/>
  <c r="N33" i="6" s="1"/>
  <c r="P124" i="4"/>
  <c r="P138" i="4"/>
  <c r="N34" i="6" s="1"/>
  <c r="P145" i="4"/>
  <c r="N35" i="6" s="1"/>
  <c r="M29" i="6"/>
  <c r="L19" i="6"/>
  <c r="M61" i="4"/>
  <c r="L30" i="6"/>
  <c r="M26" i="4"/>
  <c r="L22" i="6"/>
  <c r="M21" i="6"/>
  <c r="L29" i="6"/>
  <c r="M82" i="4"/>
  <c r="M25" i="6"/>
  <c r="M110" i="4"/>
  <c r="L18" i="6"/>
  <c r="M27" i="6"/>
  <c r="M54" i="4"/>
  <c r="M68" i="4"/>
  <c r="M22" i="6"/>
  <c r="M26" i="6"/>
  <c r="D31" i="6"/>
  <c r="M123" i="4"/>
  <c r="D17" i="6"/>
  <c r="M25" i="4"/>
  <c r="P25" i="4" s="1"/>
  <c r="D16" i="6"/>
  <c r="M18" i="4"/>
  <c r="P18" i="4" s="1"/>
  <c r="D27" i="6"/>
  <c r="M95" i="4"/>
  <c r="P95" i="4" s="1"/>
  <c r="D28" i="6"/>
  <c r="M102" i="4"/>
  <c r="P102" i="4" s="1"/>
  <c r="D25" i="6"/>
  <c r="M81" i="4"/>
  <c r="P81" i="4" s="1"/>
  <c r="D29" i="6"/>
  <c r="M109" i="4"/>
  <c r="P109" i="4" s="1"/>
  <c r="D23" i="6"/>
  <c r="M67" i="4"/>
  <c r="P67" i="4" s="1"/>
  <c r="D18" i="6"/>
  <c r="M32" i="4"/>
  <c r="P32" i="4" s="1"/>
  <c r="D20" i="6"/>
  <c r="M46" i="4"/>
  <c r="P46" i="4" s="1"/>
  <c r="D21" i="6"/>
  <c r="M53" i="4"/>
  <c r="P53" i="4" s="1"/>
  <c r="D26" i="6"/>
  <c r="M88" i="4"/>
  <c r="P88" i="4" s="1"/>
  <c r="D19" i="6"/>
  <c r="M39" i="4"/>
  <c r="P39" i="4" s="1"/>
  <c r="D30" i="6"/>
  <c r="M116" i="4"/>
  <c r="D22" i="6"/>
  <c r="M60" i="4"/>
  <c r="P60" i="4" s="1"/>
  <c r="D24" i="6"/>
  <c r="M74" i="4"/>
  <c r="P74" i="4" s="1"/>
  <c r="B82" i="4"/>
  <c r="A89" i="4"/>
  <c r="N32" i="6" l="1"/>
  <c r="K20" i="6"/>
  <c r="K18" i="6"/>
  <c r="K23" i="6"/>
  <c r="K29" i="6"/>
  <c r="K26" i="6"/>
  <c r="K16" i="6"/>
  <c r="K17" i="6"/>
  <c r="K31" i="6"/>
  <c r="K19" i="6"/>
  <c r="K21" i="6"/>
  <c r="K27" i="6"/>
  <c r="P116" i="4"/>
  <c r="P110" i="4" s="1"/>
  <c r="K24" i="6"/>
  <c r="K22" i="6"/>
  <c r="K30" i="6"/>
  <c r="K25" i="6"/>
  <c r="K28" i="6"/>
  <c r="P103" i="4"/>
  <c r="P96" i="4"/>
  <c r="P89" i="4"/>
  <c r="P82" i="4"/>
  <c r="P68" i="4"/>
  <c r="P75" i="4"/>
  <c r="P61" i="4"/>
  <c r="P54" i="4"/>
  <c r="P47" i="4"/>
  <c r="P40" i="4"/>
  <c r="P33" i="4"/>
  <c r="P26" i="4"/>
  <c r="P19" i="4"/>
  <c r="P12" i="4"/>
  <c r="P123" i="4"/>
  <c r="E9" i="4"/>
  <c r="B89" i="4"/>
  <c r="A96" i="4"/>
  <c r="N16" i="6" l="1"/>
  <c r="N18" i="6"/>
  <c r="N22" i="6"/>
  <c r="N25" i="6"/>
  <c r="N26" i="6"/>
  <c r="N28" i="6"/>
  <c r="K11" i="6"/>
  <c r="P117" i="4"/>
  <c r="N17" i="6"/>
  <c r="N19" i="6"/>
  <c r="N21" i="6"/>
  <c r="N23" i="6"/>
  <c r="N24" i="6"/>
  <c r="N27" i="6"/>
  <c r="N29" i="6"/>
  <c r="N20" i="6"/>
  <c r="N30" i="6"/>
  <c r="B96" i="4"/>
  <c r="A103" i="4"/>
  <c r="N31" i="6" l="1"/>
  <c r="B103" i="4"/>
  <c r="A110" i="4"/>
  <c r="B110" i="4" l="1"/>
  <c r="A117" i="4"/>
  <c r="B117" i="4" l="1"/>
  <c r="A124" i="4"/>
  <c r="B124" i="4" l="1"/>
  <c r="A131" i="4"/>
  <c r="B131" i="4" l="1"/>
  <c r="A138" i="4"/>
  <c r="B138" i="4" l="1"/>
  <c r="A145" i="4"/>
  <c r="B145" i="4" l="1"/>
  <c r="A152" i="4"/>
  <c r="B152" i="4" l="1"/>
  <c r="A159" i="4"/>
  <c r="B159" i="4" l="1"/>
  <c r="A166" i="4"/>
  <c r="B166" i="4" l="1"/>
  <c r="A173" i="4"/>
  <c r="B173" i="4" l="1"/>
  <c r="A180" i="4"/>
  <c r="B180" i="4" l="1"/>
  <c r="A187" i="4"/>
  <c r="B187" i="4" l="1"/>
  <c r="A194" i="4"/>
  <c r="B194" i="4" l="1"/>
  <c r="A201" i="4"/>
  <c r="B201" i="4" l="1"/>
  <c r="A208" i="4"/>
  <c r="B208" i="4" l="1"/>
  <c r="A215" i="4"/>
  <c r="B215" i="4" l="1"/>
  <c r="A222" i="4"/>
  <c r="B222" i="4" l="1"/>
  <c r="A229" i="4"/>
  <c r="B229" i="4" l="1"/>
  <c r="A236" i="4"/>
  <c r="B236" i="4" l="1"/>
  <c r="A243" i="4"/>
  <c r="B243" i="4" l="1"/>
  <c r="A250" i="4"/>
  <c r="B250" i="4" l="1"/>
  <c r="A257" i="4"/>
  <c r="B257" i="4" l="1"/>
  <c r="A264" i="4"/>
  <c r="B264" i="4" l="1"/>
  <c r="A271" i="4"/>
  <c r="B271" i="4" l="1"/>
  <c r="A278" i="4"/>
  <c r="B278" i="4" l="1"/>
  <c r="A285" i="4"/>
  <c r="B285" i="4" l="1"/>
  <c r="A292" i="4"/>
  <c r="B292" i="4" l="1"/>
  <c r="A299" i="4"/>
  <c r="B299" i="4" l="1"/>
  <c r="A306" i="4"/>
  <c r="B306" i="4" l="1"/>
  <c r="A313" i="4"/>
  <c r="B313" i="4" l="1"/>
  <c r="A320" i="4"/>
  <c r="B320" i="4" l="1"/>
  <c r="A327" i="4"/>
  <c r="B327" i="4" l="1"/>
  <c r="A334" i="4"/>
  <c r="B334" i="4" l="1"/>
  <c r="A341" i="4"/>
  <c r="B341" i="4" l="1"/>
  <c r="A348" i="4"/>
  <c r="B348" i="4" l="1"/>
  <c r="A355" i="4"/>
  <c r="B355" i="4" s="1"/>
</calcChain>
</file>

<file path=xl/comments1.xml><?xml version="1.0" encoding="utf-8"?>
<comments xmlns="http://schemas.openxmlformats.org/spreadsheetml/2006/main">
  <authors>
    <author>DeLL</author>
  </authors>
  <commentList>
    <comment ref="D6" authorId="0" shapeId="0">
      <text>
        <r>
          <rPr>
            <b/>
            <sz val="9"/>
            <color indexed="81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Isi dengan nama mapel</t>
        </r>
      </text>
    </comment>
    <comment ref="Z7" authorId="0" shapeId="0">
      <text>
        <r>
          <rPr>
            <b/>
            <sz val="9"/>
            <color indexed="81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Isi KKM di sini</t>
        </r>
      </text>
    </comment>
    <comment ref="D8" authorId="0" shapeId="0">
      <text>
        <r>
          <rPr>
            <b/>
            <sz val="9"/>
            <color indexed="81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Isi dengan Pokok Bahasan/ Materi Pokok</t>
        </r>
      </text>
    </comment>
    <comment ref="T8" authorId="0" shapeId="0">
      <text>
        <r>
          <rPr>
            <b/>
            <sz val="9"/>
            <color indexed="81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Isi banyak peserta tes di sini</t>
        </r>
      </text>
    </comment>
    <comment ref="M71" authorId="0" shapeId="0">
      <text>
        <r>
          <rPr>
            <b/>
            <sz val="9"/>
            <color indexed="10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Isi dengan tanggal tes UH</t>
        </r>
      </text>
    </comment>
  </commentList>
</comments>
</file>

<file path=xl/comments2.xml><?xml version="1.0" encoding="utf-8"?>
<comments xmlns="http://schemas.openxmlformats.org/spreadsheetml/2006/main">
  <authors>
    <author>DEDI BASTADI</author>
  </authors>
  <commentList>
    <comment ref="A4" authorId="0" shapeId="0">
      <text>
        <r>
          <rPr>
            <b/>
            <sz val="12"/>
            <color indexed="10"/>
            <rFont val="Tahoma"/>
            <family val="2"/>
          </rPr>
          <t>Purnawanto:</t>
        </r>
        <r>
          <rPr>
            <b/>
            <sz val="8"/>
            <color indexed="81"/>
            <rFont val="Tahoma"/>
            <family val="2"/>
          </rPr>
          <t xml:space="preserve">
Input Skor Maks dan Min pada cell yang disediakan.</t>
        </r>
      </text>
    </comment>
    <comment ref="A9" authorId="0" shapeId="0">
      <text>
        <r>
          <rPr>
            <b/>
            <sz val="12"/>
            <color indexed="12"/>
            <rFont val="Tahoma"/>
            <family val="2"/>
          </rPr>
          <t>Purnawanto!</t>
        </r>
        <r>
          <rPr>
            <sz val="11"/>
            <color indexed="10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DeLL</author>
  </authors>
  <commentList>
    <comment ref="E9" authorId="0" shapeId="0">
      <text>
        <r>
          <rPr>
            <b/>
            <sz val="9"/>
            <color indexed="10"/>
            <rFont val="Tahoma"/>
            <family val="2"/>
          </rPr>
          <t>Purnawanto:</t>
        </r>
        <r>
          <rPr>
            <sz val="9"/>
            <color indexed="10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isi dengan Ulangan Harian</t>
        </r>
      </text>
    </comment>
    <comment ref="E10" authorId="0" shapeId="0">
      <text>
        <r>
          <rPr>
            <b/>
            <sz val="9"/>
            <color indexed="10"/>
            <rFont val="Tahoma"/>
            <family val="2"/>
          </rPr>
          <t>Purnawanto:</t>
        </r>
        <r>
          <rPr>
            <b/>
            <sz val="9"/>
            <color indexed="81"/>
            <rFont val="Tahoma"/>
            <family val="2"/>
          </rPr>
          <t xml:space="preserve">
Isi dengan Uraian Objektif</t>
        </r>
      </text>
    </comment>
  </commentList>
</comments>
</file>

<file path=xl/comments4.xml><?xml version="1.0" encoding="utf-8"?>
<comments xmlns="http://schemas.openxmlformats.org/spreadsheetml/2006/main">
  <authors>
    <author>DeLL</author>
  </authors>
  <commentList>
    <comment ref="E9" authorId="0" shapeId="0">
      <text>
        <r>
          <rPr>
            <b/>
            <sz val="9"/>
            <color indexed="10"/>
            <rFont val="Tahoma"/>
            <family val="2"/>
          </rPr>
          <t>Purnawanto:</t>
        </r>
        <r>
          <rPr>
            <sz val="9"/>
            <color indexed="10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>isi dengan Ulangan Harian</t>
        </r>
      </text>
    </comment>
    <comment ref="E10" authorId="0" shapeId="0">
      <text>
        <r>
          <rPr>
            <b/>
            <sz val="9"/>
            <color indexed="10"/>
            <rFont val="Tahoma"/>
            <family val="2"/>
          </rPr>
          <t>Purnawanto:</t>
        </r>
        <r>
          <rPr>
            <b/>
            <sz val="9"/>
            <color indexed="81"/>
            <rFont val="Tahoma"/>
            <family val="2"/>
          </rPr>
          <t xml:space="preserve">
Isi dengan Uraian Objektif</t>
        </r>
      </text>
    </comment>
  </commentList>
</comments>
</file>

<file path=xl/comments5.xml><?xml version="1.0" encoding="utf-8"?>
<comments xmlns="http://schemas.openxmlformats.org/spreadsheetml/2006/main">
  <authors>
    <author>DeLL</author>
  </authors>
  <commentList>
    <comment ref="E9" authorId="0" shapeId="0">
      <text>
        <r>
          <rPr>
            <b/>
            <sz val="9"/>
            <color indexed="81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Isi dengan Kompetensi Dasar program Pengayaan/Remedial.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Isi dengan materi pokok program pengayaan/remedial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Diisi dengan hari dan tanggal pelaksanaan Remedial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Diisi dengan Tugas Mandiri, Tes Ulang, dll</t>
        </r>
      </text>
    </comment>
  </commentList>
</comments>
</file>

<file path=xl/comments6.xml><?xml version="1.0" encoding="utf-8"?>
<comments xmlns="http://schemas.openxmlformats.org/spreadsheetml/2006/main">
  <authors>
    <author>DeLL</author>
  </authors>
  <commentList>
    <comment ref="E9" authorId="0" shapeId="0">
      <text>
        <r>
          <rPr>
            <b/>
            <sz val="9"/>
            <color indexed="81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Isi dengan Kompetensi Dasar program Pengayaan/Remedial.</t>
        </r>
      </text>
    </comment>
    <comment ref="E11" authorId="0" shapeId="0">
      <text>
        <r>
          <rPr>
            <b/>
            <sz val="9"/>
            <color indexed="81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Isi dengan materi pokok program pengayaan/remedial</t>
        </r>
      </text>
    </comment>
    <comment ref="E12" authorId="0" shapeId="0">
      <text>
        <r>
          <rPr>
            <b/>
            <sz val="9"/>
            <color indexed="81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Diisi dengan hari dan tanggal pelaksanaan Remedial</t>
        </r>
      </text>
    </comment>
    <comment ref="E15" authorId="0" shapeId="0">
      <text>
        <r>
          <rPr>
            <b/>
            <sz val="9"/>
            <color indexed="81"/>
            <rFont val="Tahoma"/>
            <family val="2"/>
          </rPr>
          <t>Purnawanto:</t>
        </r>
        <r>
          <rPr>
            <sz val="9"/>
            <color indexed="81"/>
            <rFont val="Tahoma"/>
            <family val="2"/>
          </rPr>
          <t xml:space="preserve">
Diisi dengan Tugas Mandiri, Tes Ulang, dll</t>
        </r>
      </text>
    </comment>
  </commentList>
</comments>
</file>

<file path=xl/sharedStrings.xml><?xml version="1.0" encoding="utf-8"?>
<sst xmlns="http://schemas.openxmlformats.org/spreadsheetml/2006/main" count="1432" uniqueCount="286">
  <si>
    <t>N</t>
  </si>
  <si>
    <t>A</t>
  </si>
  <si>
    <t>NILAI</t>
  </si>
  <si>
    <t>:</t>
  </si>
  <si>
    <t>REKAPITULASI</t>
  </si>
  <si>
    <t>No.</t>
  </si>
  <si>
    <t>No. Item</t>
  </si>
  <si>
    <t>Prop. Correct</t>
  </si>
  <si>
    <t>Biser</t>
  </si>
  <si>
    <t>Point Biser</t>
  </si>
  <si>
    <t>Opt.</t>
  </si>
  <si>
    <t>Prop. Endorsing</t>
  </si>
  <si>
    <t>Key</t>
  </si>
  <si>
    <t>B</t>
  </si>
  <si>
    <t>C</t>
  </si>
  <si>
    <t>D</t>
  </si>
  <si>
    <t>E</t>
  </si>
  <si>
    <t>?</t>
  </si>
  <si>
    <t>-</t>
  </si>
  <si>
    <t>Efektifitas Option</t>
  </si>
  <si>
    <t>Status Soal</t>
  </si>
  <si>
    <t>Tafsiran</t>
  </si>
  <si>
    <t>Mata Pelajaran  :</t>
  </si>
  <si>
    <t>Nama Ujian       :</t>
  </si>
  <si>
    <t>Tanggal Ujian    :</t>
  </si>
  <si>
    <t>Materi Pokok    :</t>
  </si>
  <si>
    <t xml:space="preserve"> NAMA PENGAJAR</t>
  </si>
  <si>
    <t xml:space="preserve"> MATA PELAJARAN</t>
  </si>
  <si>
    <t xml:space="preserve"> NAMA SEKOLAH</t>
  </si>
  <si>
    <t>1.</t>
  </si>
  <si>
    <t>2.</t>
  </si>
  <si>
    <t xml:space="preserve"> NAMA TES</t>
  </si>
  <si>
    <t>TANGGAL TES</t>
  </si>
  <si>
    <t xml:space="preserve"> </t>
  </si>
  <si>
    <t>Nama Siswa</t>
  </si>
  <si>
    <t>Nama</t>
  </si>
  <si>
    <t xml:space="preserve"> KELAS/SEMESTER</t>
  </si>
  <si>
    <t>Mengetahui,</t>
  </si>
  <si>
    <t>Guru Mata Pelajaran</t>
  </si>
  <si>
    <t>Daya Beda</t>
  </si>
  <si>
    <t>Kelas/Semester :</t>
  </si>
  <si>
    <t>KKM</t>
  </si>
  <si>
    <t xml:space="preserve"> KOMPETENSI DASAR</t>
  </si>
  <si>
    <t>Statistics Option</t>
  </si>
  <si>
    <t>Statistics Item</t>
  </si>
  <si>
    <t>ANALISIS BUTIR SOAL</t>
  </si>
  <si>
    <t>Tingkat Kesukaran</t>
  </si>
  <si>
    <t>Reliabilitas Tes :</t>
  </si>
  <si>
    <t>Point 
Biser</t>
  </si>
  <si>
    <t>TAHUN PELAJARAN</t>
  </si>
  <si>
    <t>No. 
Soal</t>
  </si>
  <si>
    <t>Prop. Endorsing (Option)</t>
  </si>
  <si>
    <t>=</t>
  </si>
  <si>
    <t xml:space="preserve">Reliabilitas Tes </t>
  </si>
  <si>
    <t>Mengetahui:</t>
  </si>
  <si>
    <t>ANALISIS HASIL ULANGAN SEMESTER</t>
  </si>
  <si>
    <t>NIS/NISN</t>
  </si>
  <si>
    <t>3.</t>
  </si>
  <si>
    <t>Nama Sekolah</t>
  </si>
  <si>
    <t>Alamat Sekolah</t>
  </si>
  <si>
    <t>Nama Guru Mata Pelajaran</t>
  </si>
  <si>
    <t>Nama Ka.Sekolah/Madrasah</t>
  </si>
  <si>
    <t>NIP Ka.Sek/Mad</t>
  </si>
  <si>
    <t>NIP Guru Mapel</t>
  </si>
  <si>
    <t xml:space="preserve">DATA SEKOLAH dan SISWA </t>
  </si>
  <si>
    <t>4.</t>
  </si>
  <si>
    <t>5.</t>
  </si>
  <si>
    <t>6.</t>
  </si>
  <si>
    <t>7.</t>
  </si>
  <si>
    <t>Nama Guru</t>
  </si>
  <si>
    <t>NIP/NUPTK/NIY Guru</t>
  </si>
  <si>
    <t>Kelas</t>
  </si>
  <si>
    <t>Semester</t>
  </si>
  <si>
    <t>Tahun Pelajaran</t>
  </si>
  <si>
    <t>Versi:</t>
  </si>
  <si>
    <t>KETERANGAN</t>
  </si>
  <si>
    <t>8.</t>
  </si>
  <si>
    <t>Pemerintah Kab/Kota</t>
  </si>
  <si>
    <t>Instansi/Lembaga</t>
  </si>
  <si>
    <t>Mata Pelajaran</t>
  </si>
  <si>
    <t>Nilai</t>
  </si>
  <si>
    <t>Ket</t>
  </si>
  <si>
    <t>No</t>
  </si>
  <si>
    <t>Nilai yang di input adalah nilai skala 0-100.
Klik Cetak untuk Cetak daftar nilai,</t>
  </si>
  <si>
    <t>Nomor Soal / Skor Maks / Perolehan Skor</t>
  </si>
  <si>
    <t>Jumlah</t>
  </si>
  <si>
    <t>Skor</t>
  </si>
  <si>
    <t>%
Ketun-
tasan</t>
  </si>
  <si>
    <t>Jumlah skor</t>
  </si>
  <si>
    <t>Jlh skor max/ideal</t>
  </si>
  <si>
    <t>% skor tercapai</t>
  </si>
  <si>
    <t>skor maks</t>
  </si>
  <si>
    <t>Org</t>
  </si>
  <si>
    <t>PETUNJUK</t>
  </si>
  <si>
    <t xml:space="preserve">     Skor Maksimum diisi dengan skor maksimum tiap-tiap soal</t>
  </si>
  <si>
    <t>1. Isilah sheet Data AHUH terlebih dahulu.</t>
  </si>
  <si>
    <t>Ranking Data</t>
  </si>
  <si>
    <t>RANKING DATA AHUH ESSAY</t>
  </si>
  <si>
    <t>DATA UNTUK ANALISIS BUTIR SOAL</t>
  </si>
  <si>
    <t>SISWA KELOMPOK ATAS</t>
  </si>
  <si>
    <t>SISWA KELOMPOK BAWAH</t>
  </si>
  <si>
    <t>Nomor Soal</t>
  </si>
  <si>
    <t>Skor Maksimum</t>
  </si>
  <si>
    <t>Skor Minimum</t>
  </si>
  <si>
    <t>Jumlah Peserta Tes</t>
  </si>
  <si>
    <t>Jumlah Peserta Tes =</t>
  </si>
  <si>
    <t>Orang</t>
  </si>
  <si>
    <t xml:space="preserve">- Tentukan 25% kelompok atas </t>
  </si>
  <si>
    <t>- Tentukan 25% kelompok bawah</t>
  </si>
  <si>
    <t xml:space="preserve">   dgn menentukan siswa rank bawah </t>
  </si>
  <si>
    <t xml:space="preserve">    dgn menentukan siswa rank atas</t>
  </si>
  <si>
    <t xml:space="preserve">   satu persatu pada cell kelompok bawah</t>
  </si>
  <si>
    <t xml:space="preserve">   satu per satu pd cell kelompok atas</t>
  </si>
  <si>
    <t>Jml Skor Kelompok Atas (X)</t>
  </si>
  <si>
    <t>Jml Skor Kelompok Bawah (Y)</t>
  </si>
  <si>
    <t>X + Y</t>
  </si>
  <si>
    <t>X - Y</t>
  </si>
  <si>
    <t>Skor Max Tiap Butir Soal (Max)</t>
  </si>
  <si>
    <t>Skor Min Tiap Butir Soal (Min)</t>
  </si>
  <si>
    <t>25% dari Peserta Tes (N)</t>
  </si>
  <si>
    <t>2 N</t>
  </si>
  <si>
    <t>2 N Min</t>
  </si>
  <si>
    <t>Max - Min</t>
  </si>
  <si>
    <t>2 N (Max - Min)</t>
  </si>
  <si>
    <t>N (Max - Min)</t>
  </si>
  <si>
    <t>(X + Y) - (2 N Min)</t>
  </si>
  <si>
    <t>PENGOLAHAN DATA AHUH ESSAY</t>
  </si>
  <si>
    <t>Jumlah Skor =</t>
  </si>
  <si>
    <t>Jumlah Skor=</t>
  </si>
  <si>
    <t>Daya Pembeda (DP) =</t>
  </si>
  <si>
    <t>Tingkat Kesukaran (TK) =</t>
  </si>
  <si>
    <t>DAFTAR NILAI UJIAN</t>
  </si>
  <si>
    <t>SK/KD / Materi Pokok</t>
  </si>
  <si>
    <t>K K M</t>
  </si>
  <si>
    <t>Keterangan Ketuntasan Belajar</t>
  </si>
  <si>
    <t xml:space="preserve">Jumlah </t>
  </si>
  <si>
    <t>Jumlah Peserta Ujian</t>
  </si>
  <si>
    <t>Rata-rata</t>
  </si>
  <si>
    <t>Jumlah Yang Tuntas</t>
  </si>
  <si>
    <t>Nilai Tertinggi</t>
  </si>
  <si>
    <t>Jumlah Yang Belum Tuntas</t>
  </si>
  <si>
    <t>Nilai Terendah</t>
  </si>
  <si>
    <t>Di Atas Rata-rata</t>
  </si>
  <si>
    <t>Simpangan Baku</t>
  </si>
  <si>
    <t>Di Bawah Rata-rata</t>
  </si>
  <si>
    <t>Kelas / Semester</t>
  </si>
  <si>
    <t>Nama Tes</t>
  </si>
  <si>
    <t>Bentuk Tes</t>
  </si>
  <si>
    <t>Nama Guru Pengajar</t>
  </si>
  <si>
    <t>Ulangan Harian</t>
  </si>
  <si>
    <t>Uraian Objektif</t>
  </si>
  <si>
    <t xml:space="preserve">Nomor </t>
  </si>
  <si>
    <t>Soal</t>
  </si>
  <si>
    <t>Indeks</t>
  </si>
  <si>
    <t>Kelas Semester</t>
  </si>
  <si>
    <t>SK/KD/Materi Pokok</t>
  </si>
  <si>
    <t>Tebing Tinggi,      Januari 2015</t>
  </si>
  <si>
    <t>HASIL ANALISIS BUTIR SOAL URAIAN</t>
  </si>
  <si>
    <t>3. Tentukan 25% Siswa Kelompok Atas, 25% kelompok Bawah</t>
  </si>
  <si>
    <t>4. Copy siswa Kelompok Atas dan Bawah pada sheet Proses Copy</t>
  </si>
  <si>
    <t>6. Klik Hasil Analisis untuk melihat Analisis Butir Soal</t>
  </si>
  <si>
    <t>TERIMA KASIH, SEMOGA BERMANFAAT</t>
  </si>
  <si>
    <t>Copy dan Pastekan 25% Kelompok Atas pada cell di samping satu per satu.</t>
  </si>
  <si>
    <t>Copy dan Pastekan 25% Kelompok Bawah pada cell di samping satu per satu.</t>
  </si>
  <si>
    <t>Tebing Tinggi,       Januari 2015</t>
  </si>
  <si>
    <t>DILARANG MENGHAPUS CELL/BARIS/KOLOM</t>
  </si>
  <si>
    <t>PROGRAM REMEDIAL / PENGAYAAN</t>
  </si>
  <si>
    <t xml:space="preserve">Kelas / Semester      </t>
  </si>
  <si>
    <t xml:space="preserve">Tahun Pelajaran </t>
  </si>
  <si>
    <t xml:space="preserve">Kompetensi Dasar  </t>
  </si>
  <si>
    <t>Jenis</t>
  </si>
  <si>
    <t>Remedial /</t>
  </si>
  <si>
    <t>Pengayaan</t>
  </si>
  <si>
    <t>Sebelum</t>
  </si>
  <si>
    <t>Remedial</t>
  </si>
  <si>
    <t>Sesudah</t>
  </si>
  <si>
    <t>Keterangan</t>
  </si>
  <si>
    <t>Materi Pkok</t>
  </si>
  <si>
    <t>Hari/Tanggal Pelaksanaan</t>
  </si>
  <si>
    <t>DAFTAR HADIR PROGRAM REMEDIAL / PENGAYAAN</t>
  </si>
  <si>
    <t>Tanda Tangan</t>
  </si>
  <si>
    <t>INFORMASI</t>
  </si>
  <si>
    <t>@hh-2015</t>
  </si>
  <si>
    <t>Dinas Pendidikan dan Kebudayaan</t>
  </si>
  <si>
    <t>Materi Pokok</t>
  </si>
  <si>
    <t>Varians Xi =</t>
  </si>
  <si>
    <t>Varians Total =</t>
  </si>
  <si>
    <t>Reliabilitas Tes =</t>
  </si>
  <si>
    <t>Cronbach-Alpha</t>
  </si>
  <si>
    <t>Reliabilitas Tes</t>
  </si>
  <si>
    <t>X</t>
  </si>
  <si>
    <t>Y</t>
  </si>
  <si>
    <t>Sx. Sy (2)</t>
  </si>
  <si>
    <t>(1) - (2)</t>
  </si>
  <si>
    <t>X.Y</t>
  </si>
  <si>
    <t>S.XY</t>
  </si>
  <si>
    <t>N.SXY (1)</t>
  </si>
  <si>
    <t>X^2</t>
  </si>
  <si>
    <t>Y^2</t>
  </si>
  <si>
    <t>N.SX^2 (a)</t>
  </si>
  <si>
    <t>(SX)^2 (b)</t>
  </si>
  <si>
    <t>(a) - (b)</t>
  </si>
  <si>
    <t>N.SY^2 (c)</t>
  </si>
  <si>
    <t>(SY)^2 (d)</t>
  </si>
  <si>
    <t>(c) - (d)</t>
  </si>
  <si>
    <t>Akar (a).(c)</t>
  </si>
  <si>
    <t>ats/bwh</t>
  </si>
  <si>
    <t>Validitas Tes (Korelasi Product Moment) =</t>
  </si>
  <si>
    <t xml:space="preserve">Validitas Tes </t>
  </si>
  <si>
    <t>Validitas Tes</t>
  </si>
  <si>
    <t>11.15.50</t>
  </si>
  <si>
    <t>FREE</t>
  </si>
  <si>
    <t xml:space="preserve">Kelas                                      </t>
  </si>
  <si>
    <t xml:space="preserve">Mata Pelajaran                      </t>
  </si>
  <si>
    <t xml:space="preserve">Pokok Bahasan                     </t>
  </si>
  <si>
    <t>Pokok Bahasan</t>
  </si>
  <si>
    <t>SHEET INI TIDAK DIPROTEK, GUNAKAN UNTUK EDIT HALAMAN CETAK</t>
  </si>
  <si>
    <t>Kelompok Atas / Bawah</t>
  </si>
  <si>
    <t>N/2</t>
  </si>
  <si>
    <t>APLIKASI ANALISIS BUTIR SOAL</t>
  </si>
  <si>
    <r>
      <t>Created by: Purnawanto, S.Pd, M.Si
Pengawas Dinas Pendidikan Kota Tebing Tinggi, Sumatera Utara
CP: 081361344424 e:</t>
    </r>
    <r>
      <rPr>
        <b/>
        <sz val="11"/>
        <color rgb="FFFFFF00"/>
        <rFont val="Arial"/>
        <family val="2"/>
      </rPr>
      <t xml:space="preserve">purnawanto@gmail.com; WA-Line 0859-7731-1504
Info Update Blog http://purnawanto.blogspot.com </t>
    </r>
  </si>
  <si>
    <t>Aplikasi ini sangat membantu Bapak/Ibu Guru dalam mengerjakan Analisis Butir Soal Essay (ABS). Guru hanya input data, aplikasi akan membuat kesimpulan . Nilai Validitas dan Realibitas Tes secara otomatis akan muncul. Kritik dan Saran silahkan kirim ke email purnawanto@gmail.com</t>
  </si>
  <si>
    <r>
      <t xml:space="preserve">- Aplikasi ini dapat digunakan oleh Guru SD/MI, SMP-MTs/SMA-MA-SMK
- </t>
    </r>
    <r>
      <rPr>
        <b/>
        <sz val="12"/>
        <color rgb="FFFFFF00"/>
        <rFont val="Arial"/>
        <family val="2"/>
      </rPr>
      <t>Save As</t>
    </r>
    <r>
      <rPr>
        <b/>
        <sz val="12"/>
        <color theme="0"/>
        <rFont val="Arial"/>
        <family val="2"/>
      </rPr>
      <t xml:space="preserve"> disarankan ke </t>
    </r>
    <r>
      <rPr>
        <b/>
        <sz val="12"/>
        <color rgb="FFFFFF00"/>
        <rFont val="Arial"/>
        <family val="2"/>
      </rPr>
      <t>Excel Macro-Enable Workbook ()ffice 2010)</t>
    </r>
    <r>
      <rPr>
        <b/>
        <sz val="12"/>
        <color theme="0"/>
        <rFont val="Arial"/>
        <family val="2"/>
      </rPr>
      <t xml:space="preserve">
- Untuk Office 2007, Copy File pada Folder lain lalu Rename
- Aplikasi Analisis Butir Soal iini untuk soal Essay 20 butir soal
                                              SEMOGA BERMANFAAT</t>
    </r>
  </si>
  <si>
    <t>INPUT DATA SISWA DI SINI. PROSES COPY PASTE SPESIAL</t>
  </si>
  <si>
    <t xml:space="preserve">Kreasi dari Purnawanto, S.Pd, M.Si, Pengawas Dinas Pendidikan 
Kota Tebing Tinggi Sumatera Utara
facebook.com/purnawanto; http://purnawanto.blogspot.com; purnawanto@gmail.com,  WA-Line  0859-7731-1504 </t>
  </si>
  <si>
    <t>5. Klik Nilai untuk melihat Nilai Hasil Analisis Tes Essay</t>
  </si>
  <si>
    <t>PETUNJUK PROSES ANALISIS BUTIR SOAL ESSAY</t>
  </si>
  <si>
    <t>2. Setelah selesai data ABS, check sheet Ranking ABS</t>
  </si>
  <si>
    <t xml:space="preserve">Jlh Peserta Tes  </t>
  </si>
  <si>
    <t xml:space="preserve">Kelas                   </t>
  </si>
  <si>
    <t>Copilah cell yang berwarna merah muda, MULAI dari Nama Siswa s/d skor terakhir perolehan siswa.</t>
  </si>
  <si>
    <t>- Copy 25% siswa tsb ke sheet ProsesCopy</t>
  </si>
  <si>
    <t xml:space="preserve">    satu per satu</t>
  </si>
  <si>
    <t>Jlh Peserta Tes</t>
  </si>
  <si>
    <t>DATA ANALISIS BUTIR SOAL (ABS) ESSAY</t>
  </si>
  <si>
    <t>DAFTAR NILAI ULANGAN</t>
  </si>
  <si>
    <t>Ganjil</t>
  </si>
  <si>
    <t>SMK NEGERI 3 BANDUNG</t>
  </si>
  <si>
    <t>NINA MARDIANA, S.Pd</t>
  </si>
  <si>
    <t>2017/2018</t>
  </si>
  <si>
    <t>AKUNTANSI</t>
  </si>
  <si>
    <t>KOTA BANDUNG</t>
  </si>
  <si>
    <t>JL. SOLONTONGAN NO.10</t>
  </si>
  <si>
    <t>Dra. EUIS PURNAMA, M.M.Pd</t>
  </si>
  <si>
    <t>196108161988032000</t>
  </si>
  <si>
    <t>197712122009022000</t>
  </si>
  <si>
    <t>ALIVFIA SAFARIAH ASARI</t>
  </si>
  <si>
    <t>ALLIFA WIFIANI AUGUSTIA</t>
  </si>
  <si>
    <t>ANNISA OKTADEA MARSELINA</t>
  </si>
  <si>
    <t>ARNETA JAMMIANTI</t>
  </si>
  <si>
    <t>ASRI PUJI RAHAYU</t>
  </si>
  <si>
    <t>AULA ULFA FEBRIANI</t>
  </si>
  <si>
    <t>DEFFANY NURKHALISHAH</t>
  </si>
  <si>
    <t>DELFITRIA SITUMEANG</t>
  </si>
  <si>
    <t>DEVI SRIHAYATI YULIANI</t>
  </si>
  <si>
    <t>DISTY NURUL IZZATY</t>
  </si>
  <si>
    <t>DWI ANGGRAENI</t>
  </si>
  <si>
    <t>FANY NUR AFIENA KHOERUNNISA</t>
  </si>
  <si>
    <t>FEBBY NOVELLIYANTI EFFENDI</t>
  </si>
  <si>
    <t>FIRDA AULIA NAFISAH</t>
  </si>
  <si>
    <t>HANIFAH</t>
  </si>
  <si>
    <t>IRENA ALVIONITA</t>
  </si>
  <si>
    <t>JESIKA SRI MULYANI</t>
  </si>
  <si>
    <t>KIRANA PASYA MAZAYA</t>
  </si>
  <si>
    <t>LISBETH AULIA PANJAITAN</t>
  </si>
  <si>
    <t>LUCI SEPTIANTI</t>
  </si>
  <si>
    <t>MELIDA INDRIANI</t>
  </si>
  <si>
    <t>MOHAMAD ALIF WARNEDI</t>
  </si>
  <si>
    <t>NABILAH KHAZNAH SHAHAB</t>
  </si>
  <si>
    <t>NADYA NURFADILLA</t>
  </si>
  <si>
    <t>NENG TRISNAWATI</t>
  </si>
  <si>
    <t>RATU PUTRI SEPHIA</t>
  </si>
  <si>
    <t>RENA IRMA YUNIAR</t>
  </si>
  <si>
    <t>RIRIN SAFITRI</t>
  </si>
  <si>
    <t>RISKE RAHMANI AZMI YUNIAWAN</t>
  </si>
  <si>
    <t>RIZKI NURSAKINAH</t>
  </si>
  <si>
    <t>SHALZA DIAN PUTRI</t>
  </si>
  <si>
    <t>SITI FAUZIAH AZMI</t>
  </si>
  <si>
    <t>SITI MAYANG ALVINITA</t>
  </si>
  <si>
    <t>TRI ARSILLA MIRANTI</t>
  </si>
  <si>
    <t>WIDA SARAH NUR AZKIA</t>
  </si>
  <si>
    <t>YOGI AL RASYID</t>
  </si>
  <si>
    <t>ZAHRA NADIRA KAMILLA</t>
  </si>
  <si>
    <t>XI AK 1</t>
  </si>
  <si>
    <t>Bandung, Desember 2017</t>
  </si>
  <si>
    <t>Siklus Akuntansi Perusahaan Jasa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</si>
</sst>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0.000"/>
    <numFmt numFmtId="166" formatCode="0.0000"/>
    <numFmt numFmtId="167" formatCode="0.00000_);\(0.00000\)"/>
  </numFmts>
  <fonts count="89">
    <font>
      <sz val="10"/>
      <name val="Arial"/>
      <charset val="1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10"/>
      <name val="Courier New"/>
      <family val="3"/>
    </font>
    <font>
      <b/>
      <sz val="8"/>
      <color indexed="81"/>
      <name val="Tahoma"/>
      <family val="2"/>
    </font>
    <font>
      <b/>
      <sz val="8"/>
      <name val="Arial Narrow"/>
      <family val="2"/>
    </font>
    <font>
      <sz val="11"/>
      <name val="Arial Narrow"/>
      <family val="2"/>
    </font>
    <font>
      <b/>
      <sz val="11"/>
      <name val="Arial Narrow"/>
      <family val="2"/>
    </font>
    <font>
      <sz val="10"/>
      <name val="Arial Narrow"/>
      <family val="2"/>
    </font>
    <font>
      <sz val="9"/>
      <name val="Arial"/>
      <family val="2"/>
    </font>
    <font>
      <sz val="10"/>
      <name val="Arial"/>
      <family val="2"/>
    </font>
    <font>
      <sz val="6"/>
      <color indexed="9"/>
      <name val="Arial"/>
      <family val="2"/>
    </font>
    <font>
      <b/>
      <sz val="12"/>
      <name val="Square721 Ex BT"/>
      <family val="2"/>
    </font>
    <font>
      <b/>
      <sz val="11"/>
      <name val="Arial"/>
      <family val="2"/>
    </font>
    <font>
      <b/>
      <sz val="12"/>
      <name val="Arial"/>
      <family val="2"/>
    </font>
    <font>
      <sz val="11"/>
      <name val="Times New Roman"/>
      <family val="1"/>
    </font>
    <font>
      <sz val="12"/>
      <name val="Times New Roman"/>
      <family val="1"/>
    </font>
    <font>
      <b/>
      <sz val="12"/>
      <name val="Times New Roman"/>
      <family val="1"/>
    </font>
    <font>
      <sz val="11"/>
      <name val="Arial"/>
      <family val="2"/>
    </font>
    <font>
      <sz val="12"/>
      <name val="Arial"/>
      <family val="2"/>
    </font>
    <font>
      <b/>
      <u/>
      <sz val="16"/>
      <name val="Times New Roman"/>
      <family val="1"/>
    </font>
    <font>
      <b/>
      <sz val="14"/>
      <name val="Arial"/>
      <family val="2"/>
    </font>
    <font>
      <sz val="11"/>
      <color theme="1"/>
      <name val="Calibri"/>
      <family val="2"/>
      <scheme val="minor"/>
    </font>
    <font>
      <sz val="10"/>
      <color theme="3" tint="0.39997558519241921"/>
      <name val="Arial"/>
      <family val="2"/>
    </font>
    <font>
      <b/>
      <sz val="10"/>
      <color theme="3" tint="0.39997558519241921"/>
      <name val="Arial"/>
      <family val="2"/>
    </font>
    <font>
      <b/>
      <sz val="9"/>
      <color theme="3" tint="0.39997558519241921"/>
      <name val="Arial"/>
      <family val="2"/>
    </font>
    <font>
      <sz val="9"/>
      <color theme="4"/>
      <name val="Arial"/>
      <family val="2"/>
    </font>
    <font>
      <sz val="10"/>
      <color theme="4"/>
      <name val="Arial"/>
      <family val="2"/>
    </font>
    <font>
      <sz val="8"/>
      <color theme="0"/>
      <name val="Arial"/>
      <family val="2"/>
    </font>
    <font>
      <b/>
      <sz val="8"/>
      <color theme="0"/>
      <name val="Arial"/>
      <family val="2"/>
    </font>
    <font>
      <sz val="10"/>
      <color theme="0"/>
      <name val="Arial"/>
      <family val="2"/>
    </font>
    <font>
      <sz val="6"/>
      <color theme="0"/>
      <name val="Arial"/>
      <family val="2"/>
    </font>
    <font>
      <sz val="6"/>
      <color theme="4" tint="0.59999389629810485"/>
      <name val="Arial"/>
      <family val="2"/>
    </font>
    <font>
      <b/>
      <sz val="10"/>
      <color theme="1"/>
      <name val="Arial"/>
      <family val="2"/>
    </font>
    <font>
      <b/>
      <sz val="10"/>
      <name val="Times New Roman"/>
      <family val="1"/>
    </font>
    <font>
      <sz val="10"/>
      <color theme="1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9"/>
      <color indexed="10"/>
      <name val="Tahoma"/>
      <family val="2"/>
    </font>
    <font>
      <b/>
      <sz val="16"/>
      <name val="Arial"/>
      <family val="2"/>
    </font>
    <font>
      <sz val="11"/>
      <color theme="1"/>
      <name val="Arial"/>
      <family val="2"/>
    </font>
    <font>
      <b/>
      <sz val="20"/>
      <name val="Arial"/>
      <family val="2"/>
    </font>
    <font>
      <b/>
      <sz val="48"/>
      <color rgb="FF0000CC"/>
      <name val="Arial Narrow"/>
      <family val="2"/>
    </font>
    <font>
      <b/>
      <sz val="11"/>
      <color rgb="FFFFFF00"/>
      <name val="Arial"/>
      <family val="2"/>
    </font>
    <font>
      <b/>
      <sz val="11"/>
      <color rgb="FF00FFFF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b/>
      <sz val="12"/>
      <color rgb="FFFFFF00"/>
      <name val="Arial"/>
      <family val="2"/>
    </font>
    <font>
      <b/>
      <sz val="16"/>
      <color rgb="FFFFFF00"/>
      <name val="Arial"/>
      <family val="2"/>
    </font>
    <font>
      <b/>
      <sz val="18"/>
      <name val="Times New Roman"/>
      <family val="1"/>
    </font>
    <font>
      <b/>
      <sz val="11"/>
      <color indexed="12"/>
      <name val="Times New Roman"/>
      <family val="1"/>
    </font>
    <font>
      <b/>
      <sz val="10"/>
      <color indexed="12"/>
      <name val="Times New Roman"/>
      <family val="1"/>
    </font>
    <font>
      <b/>
      <sz val="12"/>
      <color indexed="10"/>
      <name val="Tahoma"/>
      <family val="2"/>
    </font>
    <font>
      <b/>
      <sz val="12"/>
      <color indexed="12"/>
      <name val="Tahoma"/>
      <family val="2"/>
    </font>
    <font>
      <sz val="11"/>
      <color indexed="10"/>
      <name val="Tahoma"/>
      <family val="2"/>
    </font>
    <font>
      <b/>
      <sz val="24"/>
      <color rgb="FFFF0000"/>
      <name val="Arial"/>
      <family val="2"/>
    </font>
    <font>
      <b/>
      <sz val="14"/>
      <name val="Times New Roman"/>
      <family val="1"/>
    </font>
    <font>
      <b/>
      <sz val="16"/>
      <name val="Times New Roman"/>
      <family val="1"/>
    </font>
    <font>
      <sz val="20"/>
      <name val="Times New Roman"/>
      <family val="1"/>
    </font>
    <font>
      <sz val="14"/>
      <name val="Times New Roman"/>
      <family val="1"/>
    </font>
    <font>
      <sz val="9"/>
      <name val="Times New Roman"/>
      <family val="1"/>
    </font>
    <font>
      <b/>
      <sz val="12"/>
      <color indexed="10"/>
      <name val="Times New Roman"/>
      <family val="1"/>
    </font>
    <font>
      <sz val="10"/>
      <color indexed="11"/>
      <name val="Times New Roman"/>
      <family val="1"/>
    </font>
    <font>
      <sz val="8"/>
      <name val="Courier New"/>
      <family val="3"/>
    </font>
    <font>
      <sz val="9"/>
      <color indexed="10"/>
      <name val="Tahoma"/>
      <family val="2"/>
    </font>
    <font>
      <b/>
      <sz val="20"/>
      <name val="Times New Roman"/>
      <family val="1"/>
    </font>
    <font>
      <b/>
      <sz val="12"/>
      <color rgb="FFFF0000"/>
      <name val="Arial Rounded MT Bold"/>
      <family val="2"/>
    </font>
    <font>
      <b/>
      <sz val="11"/>
      <name val="Calibri"/>
      <family val="2"/>
      <scheme val="minor"/>
    </font>
    <font>
      <b/>
      <sz val="22"/>
      <color rgb="FFFFFF00"/>
      <name val="Arial"/>
      <family val="2"/>
    </font>
    <font>
      <b/>
      <sz val="12"/>
      <color theme="0"/>
      <name val="Arial"/>
      <family val="2"/>
    </font>
    <font>
      <b/>
      <sz val="11"/>
      <color theme="1"/>
      <name val="Arial"/>
      <family val="2"/>
    </font>
    <font>
      <sz val="10"/>
      <color rgb="FF00FF99"/>
      <name val="Times New Roman"/>
      <family val="1"/>
    </font>
    <font>
      <b/>
      <sz val="26"/>
      <color theme="1"/>
      <name val="Arial"/>
      <family val="2"/>
    </font>
    <font>
      <sz val="14"/>
      <color rgb="FFFF0000"/>
      <name val="Arial Rounded MT Bold"/>
      <family val="2"/>
    </font>
    <font>
      <sz val="14"/>
      <name val="Arial Rounded MT Bold"/>
      <family val="2"/>
    </font>
    <font>
      <b/>
      <sz val="42"/>
      <color rgb="FFFFFF00"/>
      <name val="Arial"/>
      <family val="2"/>
    </font>
    <font>
      <sz val="10"/>
      <color rgb="FFFFFF00"/>
      <name val="Arial"/>
      <family val="2"/>
    </font>
    <font>
      <b/>
      <sz val="10"/>
      <color rgb="FFFFFF00"/>
      <name val="Arial"/>
      <family val="2"/>
    </font>
    <font>
      <b/>
      <sz val="10"/>
      <name val="Arial Narrow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7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0000CC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660033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8" tint="-0.49998474074526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FF9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33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FF"/>
        <bgColor rgb="FF000000"/>
      </patternFill>
    </fill>
  </fills>
  <borders count="1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auto="1"/>
      </left>
      <right/>
      <top/>
      <bottom/>
      <diagonal/>
    </border>
    <border>
      <left style="double">
        <color rgb="FFFFFF00"/>
      </left>
      <right/>
      <top style="double">
        <color rgb="FFFFFF00"/>
      </top>
      <bottom/>
      <diagonal/>
    </border>
    <border>
      <left/>
      <right/>
      <top style="double">
        <color rgb="FFFFFF00"/>
      </top>
      <bottom/>
      <diagonal/>
    </border>
    <border>
      <left/>
      <right style="double">
        <color rgb="FFFFFF00"/>
      </right>
      <top style="double">
        <color rgb="FFFFFF00"/>
      </top>
      <bottom/>
      <diagonal/>
    </border>
    <border>
      <left style="double">
        <color rgb="FFFFFF00"/>
      </left>
      <right/>
      <top/>
      <bottom/>
      <diagonal/>
    </border>
    <border>
      <left/>
      <right style="double">
        <color rgb="FFFFFF00"/>
      </right>
      <top/>
      <bottom/>
      <diagonal/>
    </border>
    <border>
      <left style="double">
        <color rgb="FFFFFF00"/>
      </left>
      <right/>
      <top/>
      <bottom style="double">
        <color rgb="FFFFFF00"/>
      </bottom>
      <diagonal/>
    </border>
    <border>
      <left/>
      <right/>
      <top/>
      <bottom style="double">
        <color rgb="FFFFFF00"/>
      </bottom>
      <diagonal/>
    </border>
    <border>
      <left/>
      <right style="double">
        <color rgb="FFFFFF00"/>
      </right>
      <top/>
      <bottom style="double">
        <color rgb="FFFFFF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ck">
        <color indexed="12"/>
      </left>
      <right/>
      <top style="thick">
        <color indexed="12"/>
      </top>
      <bottom style="thick">
        <color indexed="12"/>
      </bottom>
      <diagonal/>
    </border>
    <border>
      <left/>
      <right/>
      <top style="thick">
        <color indexed="12"/>
      </top>
      <bottom style="thick">
        <color indexed="12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ashDotDot">
        <color indexed="64"/>
      </left>
      <right style="dashDotDot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dashDotDot">
        <color indexed="64"/>
      </right>
      <top style="dotted">
        <color indexed="64"/>
      </top>
      <bottom style="dotted">
        <color indexed="64"/>
      </bottom>
      <diagonal/>
    </border>
    <border>
      <left style="dashDotDot">
        <color indexed="64"/>
      </left>
      <right style="dashDotDot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ashDotDot">
        <color indexed="64"/>
      </right>
      <top style="dotted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dotted">
        <color indexed="64"/>
      </top>
      <bottom style="thin">
        <color indexed="64"/>
      </bottom>
      <diagonal/>
    </border>
    <border>
      <left style="dashDotDot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dashDotDot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dashDotDot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18"/>
      </left>
      <right/>
      <top style="thick">
        <color indexed="18"/>
      </top>
      <bottom/>
      <diagonal/>
    </border>
    <border>
      <left/>
      <right/>
      <top style="thick">
        <color indexed="18"/>
      </top>
      <bottom/>
      <diagonal/>
    </border>
    <border>
      <left/>
      <right style="thick">
        <color indexed="18"/>
      </right>
      <top style="thick">
        <color indexed="18"/>
      </top>
      <bottom/>
      <diagonal/>
    </border>
    <border>
      <left style="thick">
        <color indexed="18"/>
      </left>
      <right/>
      <top/>
      <bottom/>
      <diagonal/>
    </border>
    <border>
      <left/>
      <right/>
      <top/>
      <bottom style="thick">
        <color indexed="10"/>
      </bottom>
      <diagonal/>
    </border>
    <border>
      <left/>
      <right style="thick">
        <color indexed="18"/>
      </right>
      <top/>
      <bottom style="thick">
        <color indexed="10"/>
      </bottom>
      <diagonal/>
    </border>
    <border>
      <left/>
      <right style="thick">
        <color indexed="18"/>
      </right>
      <top/>
      <bottom/>
      <diagonal/>
    </border>
    <border>
      <left style="thick">
        <color indexed="18"/>
      </left>
      <right/>
      <top/>
      <bottom style="thick">
        <color indexed="18"/>
      </bottom>
      <diagonal/>
    </border>
    <border>
      <left/>
      <right/>
      <top/>
      <bottom style="thick">
        <color indexed="18"/>
      </bottom>
      <diagonal/>
    </border>
    <border>
      <left/>
      <right style="thick">
        <color indexed="18"/>
      </right>
      <top/>
      <bottom style="thick">
        <color indexed="18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uble">
        <color rgb="FF00FFFF"/>
      </left>
      <right/>
      <top style="double">
        <color rgb="FF00FFFF"/>
      </top>
      <bottom style="double">
        <color rgb="FF00FFFF"/>
      </bottom>
      <diagonal/>
    </border>
    <border>
      <left/>
      <right/>
      <top style="double">
        <color rgb="FF00FFFF"/>
      </top>
      <bottom style="double">
        <color rgb="FF00FFFF"/>
      </bottom>
      <diagonal/>
    </border>
    <border>
      <left style="double">
        <color indexed="64"/>
      </left>
      <right/>
      <top style="double">
        <color rgb="FF00FFFF"/>
      </top>
      <bottom/>
      <diagonal/>
    </border>
    <border>
      <left/>
      <right/>
      <top style="double">
        <color rgb="FF00FFFF"/>
      </top>
      <bottom/>
      <diagonal/>
    </border>
    <border>
      <left/>
      <right/>
      <top/>
      <bottom style="double">
        <color rgb="FF00FFFF"/>
      </bottom>
      <diagonal/>
    </border>
    <border>
      <left/>
      <right style="double">
        <color rgb="FF00FFFF"/>
      </right>
      <top/>
      <bottom style="double">
        <color rgb="FF00FFFF"/>
      </bottom>
      <diagonal/>
    </border>
    <border>
      <left/>
      <right/>
      <top style="double">
        <color indexed="64"/>
      </top>
      <bottom/>
      <diagonal/>
    </border>
    <border>
      <left style="dashDotDot">
        <color indexed="64"/>
      </left>
      <right/>
      <top style="thin">
        <color indexed="64"/>
      </top>
      <bottom style="dotted">
        <color indexed="64"/>
      </bottom>
      <diagonal/>
    </border>
    <border>
      <left style="dashDotDot">
        <color indexed="64"/>
      </left>
      <right/>
      <top style="dotted">
        <color indexed="64"/>
      </top>
      <bottom style="dotted">
        <color indexed="64"/>
      </bottom>
      <diagonal/>
    </border>
    <border>
      <left style="dashDotDot">
        <color indexed="64"/>
      </left>
      <right/>
      <top style="dotted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0" fontId="25" fillId="0" borderId="0"/>
    <xf numFmtId="0" fontId="13" fillId="0" borderId="0"/>
  </cellStyleXfs>
  <cellXfs count="776">
    <xf numFmtId="0" fontId="0" fillId="0" borderId="0" xfId="0"/>
    <xf numFmtId="0" fontId="0" fillId="0" borderId="0" xfId="0" applyAlignment="1">
      <alignment vertical="center"/>
    </xf>
    <xf numFmtId="0" fontId="0" fillId="0" borderId="0" xfId="0" applyBorder="1"/>
    <xf numFmtId="0" fontId="4" fillId="0" borderId="0" xfId="0" applyFont="1"/>
    <xf numFmtId="165" fontId="4" fillId="0" borderId="0" xfId="0" applyNumberFormat="1" applyFont="1" applyAlignment="1">
      <alignment horizontal="center"/>
    </xf>
    <xf numFmtId="0" fontId="14" fillId="0" borderId="0" xfId="0" applyFont="1" applyBorder="1" applyAlignment="1">
      <alignment horizontal="center" vertical="center"/>
    </xf>
    <xf numFmtId="0" fontId="13" fillId="0" borderId="0" xfId="0" applyFont="1"/>
    <xf numFmtId="0" fontId="21" fillId="0" borderId="0" xfId="0" applyFont="1"/>
    <xf numFmtId="0" fontId="16" fillId="0" borderId="0" xfId="0" applyFont="1" applyAlignment="1">
      <alignment vertical="center"/>
    </xf>
    <xf numFmtId="0" fontId="16" fillId="0" borderId="0" xfId="0" applyFont="1"/>
    <xf numFmtId="0" fontId="16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/>
    <xf numFmtId="0" fontId="13" fillId="0" borderId="0" xfId="0" applyFont="1" applyAlignment="1">
      <alignment horizontal="center" vertical="center"/>
    </xf>
    <xf numFmtId="0" fontId="3" fillId="0" borderId="0" xfId="0" applyFont="1"/>
    <xf numFmtId="0" fontId="2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/>
    </xf>
    <xf numFmtId="165" fontId="4" fillId="0" borderId="3" xfId="0" quotePrefix="1" applyNumberFormat="1" applyFont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0" fontId="4" fillId="0" borderId="3" xfId="0" applyFont="1" applyBorder="1"/>
    <xf numFmtId="0" fontId="12" fillId="0" borderId="3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5" fillId="0" borderId="3" xfId="0" applyFont="1" applyBorder="1" applyAlignment="1">
      <alignment horizontal="center"/>
    </xf>
    <xf numFmtId="0" fontId="26" fillId="0" borderId="0" xfId="0" applyFont="1"/>
    <xf numFmtId="0" fontId="27" fillId="0" borderId="0" xfId="0" applyFont="1"/>
    <xf numFmtId="0" fontId="5" fillId="0" borderId="3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9" fillId="0" borderId="3" xfId="0" applyFont="1" applyBorder="1"/>
    <xf numFmtId="165" fontId="29" fillId="0" borderId="3" xfId="0" applyNumberFormat="1" applyFont="1" applyBorder="1" applyAlignment="1">
      <alignment horizontal="center"/>
    </xf>
    <xf numFmtId="0" fontId="29" fillId="0" borderId="3" xfId="0" applyFont="1" applyBorder="1" applyAlignment="1">
      <alignment horizontal="center"/>
    </xf>
    <xf numFmtId="165" fontId="29" fillId="0" borderId="3" xfId="0" applyNumberFormat="1" applyFont="1" applyBorder="1"/>
    <xf numFmtId="0" fontId="30" fillId="0" borderId="3" xfId="0" applyFont="1" applyBorder="1"/>
    <xf numFmtId="0" fontId="30" fillId="0" borderId="0" xfId="0" applyFont="1"/>
    <xf numFmtId="165" fontId="31" fillId="0" borderId="3" xfId="0" applyNumberFormat="1" applyFont="1" applyBorder="1" applyAlignment="1">
      <alignment horizontal="center" vertical="center"/>
    </xf>
    <xf numFmtId="0" fontId="32" fillId="0" borderId="3" xfId="0" applyFont="1" applyBorder="1" applyAlignment="1">
      <alignment horizontal="center" vertical="center" wrapText="1"/>
    </xf>
    <xf numFmtId="0" fontId="33" fillId="0" borderId="3" xfId="0" applyFont="1" applyBorder="1"/>
    <xf numFmtId="0" fontId="36" fillId="0" borderId="0" xfId="0" applyFont="1"/>
    <xf numFmtId="0" fontId="38" fillId="0" borderId="0" xfId="0" applyFont="1"/>
    <xf numFmtId="0" fontId="18" fillId="0" borderId="0" xfId="0" applyFont="1"/>
    <xf numFmtId="0" fontId="18" fillId="0" borderId="0" xfId="0" applyFont="1" applyAlignment="1">
      <alignment horizontal="center"/>
    </xf>
    <xf numFmtId="165" fontId="18" fillId="0" borderId="0" xfId="0" applyNumberFormat="1" applyFont="1"/>
    <xf numFmtId="165" fontId="40" fillId="0" borderId="0" xfId="0" applyNumberFormat="1" applyFont="1" applyAlignment="1">
      <alignment horizontal="center"/>
    </xf>
    <xf numFmtId="165" fontId="2" fillId="0" borderId="24" xfId="0" applyNumberFormat="1" applyFont="1" applyBorder="1" applyAlignment="1">
      <alignment horizontal="center" vertical="center" wrapText="1"/>
    </xf>
    <xf numFmtId="0" fontId="39" fillId="0" borderId="13" xfId="0" applyFont="1" applyBorder="1" applyAlignment="1">
      <alignment horizontal="center"/>
    </xf>
    <xf numFmtId="0" fontId="39" fillId="0" borderId="2" xfId="0" applyFont="1" applyBorder="1" applyAlignment="1">
      <alignment horizontal="center"/>
    </xf>
    <xf numFmtId="165" fontId="39" fillId="0" borderId="13" xfId="0" applyNumberFormat="1" applyFont="1" applyBorder="1"/>
    <xf numFmtId="165" fontId="39" fillId="0" borderId="2" xfId="0" applyNumberFormat="1" applyFont="1" applyBorder="1"/>
    <xf numFmtId="0" fontId="16" fillId="0" borderId="0" xfId="0" applyFont="1" applyBorder="1" applyAlignment="1">
      <alignment vertical="center"/>
    </xf>
    <xf numFmtId="166" fontId="40" fillId="0" borderId="0" xfId="0" applyNumberFormat="1" applyFont="1" applyAlignment="1">
      <alignment horizontal="left"/>
    </xf>
    <xf numFmtId="0" fontId="39" fillId="0" borderId="0" xfId="0" applyFont="1" applyBorder="1" applyAlignment="1">
      <alignment horizontal="center"/>
    </xf>
    <xf numFmtId="165" fontId="39" fillId="0" borderId="0" xfId="0" applyNumberFormat="1" applyFont="1" applyBorder="1"/>
    <xf numFmtId="0" fontId="21" fillId="0" borderId="0" xfId="0" applyFont="1" applyAlignment="1">
      <alignment horizontal="center" vertical="center"/>
    </xf>
    <xf numFmtId="0" fontId="21" fillId="0" borderId="0" xfId="0" applyFont="1" applyAlignment="1">
      <alignment vertical="center"/>
    </xf>
    <xf numFmtId="0" fontId="21" fillId="0" borderId="39" xfId="0" applyFont="1" applyBorder="1" applyAlignment="1">
      <alignment horizontal="center" vertical="center"/>
    </xf>
    <xf numFmtId="0" fontId="21" fillId="0" borderId="40" xfId="0" applyFont="1" applyBorder="1" applyAlignment="1">
      <alignment horizontal="center" vertical="center"/>
    </xf>
    <xf numFmtId="0" fontId="21" fillId="0" borderId="41" xfId="0" applyFont="1" applyBorder="1" applyAlignment="1">
      <alignment horizontal="center" vertical="center"/>
    </xf>
    <xf numFmtId="0" fontId="46" fillId="7" borderId="0" xfId="0" applyFont="1" applyFill="1" applyBorder="1" applyAlignment="1">
      <alignment horizontal="center" vertical="center"/>
    </xf>
    <xf numFmtId="0" fontId="21" fillId="0" borderId="40" xfId="0" applyFont="1" applyBorder="1" applyAlignment="1" applyProtection="1">
      <alignment vertical="center"/>
      <protection locked="0"/>
    </xf>
    <xf numFmtId="0" fontId="21" fillId="0" borderId="41" xfId="0" applyFont="1" applyBorder="1" applyAlignment="1" applyProtection="1">
      <alignment vertical="center"/>
      <protection locked="0"/>
    </xf>
    <xf numFmtId="0" fontId="21" fillId="7" borderId="0" xfId="0" applyFont="1" applyFill="1" applyAlignment="1">
      <alignment horizontal="center" vertical="center"/>
    </xf>
    <xf numFmtId="0" fontId="16" fillId="4" borderId="3" xfId="0" applyFont="1" applyFill="1" applyBorder="1" applyAlignment="1">
      <alignment horizontal="center" vertical="center"/>
    </xf>
    <xf numFmtId="0" fontId="0" fillId="10" borderId="0" xfId="0" applyFill="1"/>
    <xf numFmtId="0" fontId="16" fillId="0" borderId="0" xfId="0" applyFont="1" applyAlignment="1">
      <alignment horizontal="left" vertical="center"/>
    </xf>
    <xf numFmtId="0" fontId="24" fillId="4" borderId="26" xfId="0" applyFont="1" applyFill="1" applyBorder="1" applyAlignment="1">
      <alignment horizontal="center" vertical="center"/>
    </xf>
    <xf numFmtId="0" fontId="0" fillId="11" borderId="0" xfId="0" applyFill="1"/>
    <xf numFmtId="0" fontId="21" fillId="0" borderId="0" xfId="0" applyFont="1" applyAlignment="1">
      <alignment horizontal="center"/>
    </xf>
    <xf numFmtId="0" fontId="21" fillId="12" borderId="0" xfId="0" applyFont="1" applyFill="1"/>
    <xf numFmtId="0" fontId="13" fillId="12" borderId="0" xfId="0" applyFont="1" applyFill="1"/>
    <xf numFmtId="0" fontId="21" fillId="12" borderId="0" xfId="0" applyFont="1" applyFill="1" applyAlignment="1">
      <alignment horizontal="left" vertical="center"/>
    </xf>
    <xf numFmtId="0" fontId="21" fillId="13" borderId="0" xfId="0" applyFont="1" applyFill="1"/>
    <xf numFmtId="0" fontId="13" fillId="13" borderId="0" xfId="0" applyFont="1" applyFill="1"/>
    <xf numFmtId="0" fontId="13" fillId="13" borderId="0" xfId="0" applyFont="1" applyFill="1" applyAlignment="1">
      <alignment horizontal="center" vertical="center"/>
    </xf>
    <xf numFmtId="0" fontId="21" fillId="13" borderId="0" xfId="0" applyFont="1" applyFill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left" indent="4"/>
    </xf>
    <xf numFmtId="0" fontId="16" fillId="13" borderId="0" xfId="0" applyFont="1" applyFill="1"/>
    <xf numFmtId="0" fontId="16" fillId="12" borderId="0" xfId="0" applyFont="1" applyFill="1"/>
    <xf numFmtId="0" fontId="10" fillId="0" borderId="3" xfId="0" applyFont="1" applyBorder="1" applyAlignment="1">
      <alignment horizontal="center" vertical="center"/>
    </xf>
    <xf numFmtId="0" fontId="21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24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5" borderId="62" xfId="0" applyFont="1" applyFill="1" applyBorder="1" applyAlignment="1">
      <alignment horizontal="center" vertical="center"/>
    </xf>
    <xf numFmtId="0" fontId="16" fillId="14" borderId="25" xfId="0" applyFont="1" applyFill="1" applyBorder="1" applyAlignment="1">
      <alignment horizontal="center" vertical="center"/>
    </xf>
    <xf numFmtId="0" fontId="44" fillId="0" borderId="0" xfId="0" applyFont="1" applyBorder="1" applyAlignment="1"/>
    <xf numFmtId="0" fontId="21" fillId="0" borderId="0" xfId="0" applyFont="1" applyAlignment="1">
      <alignment horizontal="center" vertical="center"/>
    </xf>
    <xf numFmtId="0" fontId="17" fillId="5" borderId="56" xfId="0" applyFont="1" applyFill="1" applyBorder="1" applyAlignment="1">
      <alignment horizontal="center" vertical="center"/>
    </xf>
    <xf numFmtId="0" fontId="0" fillId="15" borderId="0" xfId="0" applyFill="1"/>
    <xf numFmtId="0" fontId="0" fillId="12" borderId="0" xfId="0" applyFill="1"/>
    <xf numFmtId="0" fontId="16" fillId="0" borderId="16" xfId="0" applyFont="1" applyBorder="1" applyAlignment="1">
      <alignment horizontal="center" vertical="center"/>
    </xf>
    <xf numFmtId="37" fontId="9" fillId="0" borderId="39" xfId="0" applyNumberFormat="1" applyFont="1" applyFill="1" applyBorder="1" applyAlignment="1" applyProtection="1">
      <alignment horizontal="center" vertical="center"/>
      <protection locked="0"/>
    </xf>
    <xf numFmtId="37" fontId="9" fillId="0" borderId="40" xfId="0" applyNumberFormat="1" applyFont="1" applyFill="1" applyBorder="1" applyAlignment="1" applyProtection="1">
      <alignment horizontal="center" vertical="center"/>
      <protection locked="0"/>
    </xf>
    <xf numFmtId="37" fontId="9" fillId="0" borderId="41" xfId="0" applyNumberFormat="1" applyFont="1" applyFill="1" applyBorder="1" applyAlignment="1" applyProtection="1">
      <alignment horizontal="center" vertical="center"/>
      <protection locked="0"/>
    </xf>
    <xf numFmtId="0" fontId="45" fillId="0" borderId="39" xfId="0" applyFont="1" applyBorder="1"/>
    <xf numFmtId="0" fontId="45" fillId="0" borderId="40" xfId="0" applyFont="1" applyBorder="1"/>
    <xf numFmtId="0" fontId="45" fillId="0" borderId="41" xfId="0" applyFont="1" applyBorder="1"/>
    <xf numFmtId="0" fontId="23" fillId="0" borderId="0" xfId="0" applyFont="1" applyAlignment="1">
      <alignment horizontal="center"/>
    </xf>
    <xf numFmtId="0" fontId="21" fillId="13" borderId="0" xfId="0" applyFont="1" applyFill="1" applyAlignment="1">
      <alignment vertical="center"/>
    </xf>
    <xf numFmtId="0" fontId="21" fillId="12" borderId="0" xfId="0" applyFont="1" applyFill="1" applyAlignment="1">
      <alignment vertical="center"/>
    </xf>
    <xf numFmtId="0" fontId="52" fillId="12" borderId="0" xfId="0" applyFont="1" applyFill="1" applyAlignment="1"/>
    <xf numFmtId="0" fontId="17" fillId="0" borderId="30" xfId="0" applyFont="1" applyBorder="1" applyAlignment="1"/>
    <xf numFmtId="0" fontId="44" fillId="0" borderId="30" xfId="0" applyFont="1" applyBorder="1" applyAlignment="1"/>
    <xf numFmtId="0" fontId="50" fillId="0" borderId="30" xfId="0" applyFont="1" applyBorder="1" applyAlignment="1"/>
    <xf numFmtId="0" fontId="50" fillId="0" borderId="30" xfId="0" applyFont="1" applyBorder="1" applyAlignment="1">
      <alignment vertical="center"/>
    </xf>
    <xf numFmtId="0" fontId="17" fillId="0" borderId="0" xfId="0" applyFont="1" applyBorder="1" applyAlignment="1"/>
    <xf numFmtId="0" fontId="50" fillId="0" borderId="0" xfId="0" applyFont="1" applyBorder="1" applyAlignment="1"/>
    <xf numFmtId="0" fontId="50" fillId="0" borderId="0" xfId="0" applyFont="1" applyBorder="1" applyAlignment="1">
      <alignment vertical="center"/>
    </xf>
    <xf numFmtId="0" fontId="39" fillId="0" borderId="0" xfId="0" applyFont="1"/>
    <xf numFmtId="0" fontId="39" fillId="0" borderId="0" xfId="0" applyFont="1" applyAlignment="1">
      <alignment horizontal="center" vertical="center"/>
    </xf>
    <xf numFmtId="0" fontId="40" fillId="0" borderId="0" xfId="0" applyFont="1"/>
    <xf numFmtId="0" fontId="37" fillId="0" borderId="0" xfId="0" applyFont="1"/>
    <xf numFmtId="0" fontId="40" fillId="0" borderId="0" xfId="0" applyFont="1" applyAlignment="1">
      <alignment horizontal="left" vertical="center"/>
    </xf>
    <xf numFmtId="0" fontId="40" fillId="0" borderId="0" xfId="0" applyFont="1" applyFill="1" applyBorder="1" applyAlignment="1">
      <alignment horizontal="center" vertical="center"/>
    </xf>
    <xf numFmtId="0" fontId="39" fillId="0" borderId="0" xfId="0" applyFont="1" applyFill="1" applyBorder="1" applyAlignment="1">
      <alignment horizontal="center" vertical="center"/>
    </xf>
    <xf numFmtId="0" fontId="39" fillId="0" borderId="0" xfId="0" applyFont="1" applyFill="1"/>
    <xf numFmtId="0" fontId="21" fillId="14" borderId="18" xfId="0" applyFont="1" applyFill="1" applyBorder="1" applyAlignment="1">
      <alignment horizontal="center"/>
    </xf>
    <xf numFmtId="0" fontId="39" fillId="12" borderId="0" xfId="0" applyFont="1" applyFill="1"/>
    <xf numFmtId="0" fontId="40" fillId="12" borderId="0" xfId="0" applyFont="1" applyFill="1"/>
    <xf numFmtId="0" fontId="37" fillId="12" borderId="0" xfId="0" applyFont="1" applyFill="1"/>
    <xf numFmtId="0" fontId="39" fillId="0" borderId="39" xfId="0" applyFont="1" applyFill="1" applyBorder="1" applyAlignment="1">
      <alignment horizontal="center" vertical="center"/>
    </xf>
    <xf numFmtId="0" fontId="39" fillId="0" borderId="40" xfId="0" applyFont="1" applyFill="1" applyBorder="1" applyAlignment="1">
      <alignment horizontal="center" vertical="center"/>
    </xf>
    <xf numFmtId="0" fontId="0" fillId="8" borderId="0" xfId="0" applyFill="1"/>
    <xf numFmtId="0" fontId="5" fillId="6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34" fillId="0" borderId="0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0" fillId="8" borderId="0" xfId="0" applyFont="1" applyFill="1"/>
    <xf numFmtId="0" fontId="34" fillId="0" borderId="3" xfId="0" applyFont="1" applyBorder="1" applyAlignment="1">
      <alignment horizontal="center" vertical="center" wrapText="1"/>
    </xf>
    <xf numFmtId="0" fontId="35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165" fontId="21" fillId="0" borderId="0" xfId="0" applyNumberFormat="1" applyFont="1"/>
    <xf numFmtId="0" fontId="21" fillId="0" borderId="0" xfId="0" applyFont="1" applyAlignment="1">
      <alignment horizontal="left"/>
    </xf>
    <xf numFmtId="0" fontId="39" fillId="0" borderId="2" xfId="0" applyFont="1" applyFill="1" applyBorder="1" applyAlignment="1">
      <alignment horizontal="center"/>
    </xf>
    <xf numFmtId="165" fontId="39" fillId="0" borderId="2" xfId="0" applyNumberFormat="1" applyFont="1" applyFill="1" applyBorder="1"/>
    <xf numFmtId="165" fontId="39" fillId="19" borderId="2" xfId="0" applyNumberFormat="1" applyFont="1" applyFill="1" applyBorder="1"/>
    <xf numFmtId="0" fontId="39" fillId="0" borderId="0" xfId="0" applyFont="1" applyFill="1" applyBorder="1" applyAlignment="1">
      <alignment horizontal="center"/>
    </xf>
    <xf numFmtId="0" fontId="16" fillId="0" borderId="0" xfId="0" applyFont="1" applyAlignment="1">
      <alignment horizontal="left" vertical="center"/>
    </xf>
    <xf numFmtId="0" fontId="21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18" borderId="1" xfId="0" applyFont="1" applyFill="1" applyBorder="1"/>
    <xf numFmtId="0" fontId="16" fillId="18" borderId="3" xfId="0" applyFont="1" applyFill="1" applyBorder="1"/>
    <xf numFmtId="0" fontId="63" fillId="5" borderId="77" xfId="0" applyFont="1" applyFill="1" applyBorder="1" applyAlignment="1">
      <alignment horizontal="center" vertical="center"/>
    </xf>
    <xf numFmtId="0" fontId="55" fillId="3" borderId="3" xfId="0" applyFont="1" applyFill="1" applyBorder="1" applyAlignment="1" applyProtection="1">
      <alignment horizontal="center" vertical="center"/>
      <protection locked="0"/>
    </xf>
    <xf numFmtId="0" fontId="21" fillId="0" borderId="1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64" fillId="0" borderId="0" xfId="0" applyFont="1" applyAlignment="1">
      <alignment horizontal="center" vertical="center"/>
    </xf>
    <xf numFmtId="0" fontId="64" fillId="0" borderId="0" xfId="0" applyFont="1"/>
    <xf numFmtId="0" fontId="64" fillId="12" borderId="0" xfId="0" applyFont="1" applyFill="1"/>
    <xf numFmtId="0" fontId="61" fillId="14" borderId="31" xfId="0" applyFont="1" applyFill="1" applyBorder="1" applyAlignment="1">
      <alignment horizontal="right" vertical="center"/>
    </xf>
    <xf numFmtId="0" fontId="61" fillId="14" borderId="23" xfId="0" applyFont="1" applyFill="1" applyBorder="1" applyAlignment="1">
      <alignment horizontal="right" vertical="center"/>
    </xf>
    <xf numFmtId="0" fontId="39" fillId="0" borderId="0" xfId="0" applyFont="1" applyFill="1" applyAlignment="1">
      <alignment horizontal="center" vertical="center"/>
    </xf>
    <xf numFmtId="1" fontId="39" fillId="0" borderId="0" xfId="0" applyNumberFormat="1" applyFont="1" applyFill="1" applyAlignment="1">
      <alignment horizontal="center" vertical="center"/>
    </xf>
    <xf numFmtId="0" fontId="39" fillId="2" borderId="78" xfId="0" applyFont="1" applyFill="1" applyBorder="1" applyAlignment="1">
      <alignment horizontal="center" vertical="center"/>
    </xf>
    <xf numFmtId="0" fontId="39" fillId="2" borderId="79" xfId="0" applyFont="1" applyFill="1" applyBorder="1" applyAlignment="1">
      <alignment horizontal="center" vertical="center"/>
    </xf>
    <xf numFmtId="0" fontId="39" fillId="2" borderId="80" xfId="0" applyFont="1" applyFill="1" applyBorder="1" applyAlignment="1">
      <alignment horizontal="center" vertical="center"/>
    </xf>
    <xf numFmtId="0" fontId="39" fillId="0" borderId="0" xfId="0" applyFont="1" applyFill="1" applyBorder="1"/>
    <xf numFmtId="0" fontId="39" fillId="2" borderId="81" xfId="0" applyFont="1" applyFill="1" applyBorder="1"/>
    <xf numFmtId="0" fontId="39" fillId="2" borderId="83" xfId="0" applyFont="1" applyFill="1" applyBorder="1"/>
    <xf numFmtId="0" fontId="56" fillId="2" borderId="11" xfId="0" applyFont="1" applyFill="1" applyBorder="1" applyAlignment="1">
      <alignment horizontal="center"/>
    </xf>
    <xf numFmtId="0" fontId="56" fillId="2" borderId="9" xfId="0" applyFont="1" applyFill="1" applyBorder="1" applyAlignment="1">
      <alignment horizontal="center"/>
    </xf>
    <xf numFmtId="0" fontId="39" fillId="2" borderId="84" xfId="0" applyFont="1" applyFill="1" applyBorder="1"/>
    <xf numFmtId="167" fontId="67" fillId="2" borderId="12" xfId="0" applyNumberFormat="1" applyFont="1" applyFill="1" applyBorder="1" applyAlignment="1">
      <alignment horizontal="left"/>
    </xf>
    <xf numFmtId="0" fontId="67" fillId="2" borderId="10" xfId="0" applyFont="1" applyFill="1" applyBorder="1" applyAlignment="1">
      <alignment horizontal="center"/>
    </xf>
    <xf numFmtId="0" fontId="39" fillId="2" borderId="85" xfId="0" applyFont="1" applyFill="1" applyBorder="1"/>
    <xf numFmtId="0" fontId="39" fillId="2" borderId="86" xfId="0" applyFont="1" applyFill="1" applyBorder="1"/>
    <xf numFmtId="0" fontId="39" fillId="2" borderId="87" xfId="0" applyFont="1" applyFill="1" applyBorder="1"/>
    <xf numFmtId="0" fontId="19" fillId="0" borderId="0" xfId="0" applyFont="1" applyFill="1" applyBorder="1" applyAlignment="1">
      <alignment horizontal="center" vertical="center" textRotation="90"/>
    </xf>
    <xf numFmtId="1" fontId="39" fillId="0" borderId="0" xfId="0" applyNumberFormat="1" applyFont="1" applyFill="1" applyBorder="1"/>
    <xf numFmtId="0" fontId="65" fillId="0" borderId="0" xfId="0" applyFont="1" applyFill="1" applyAlignment="1">
      <alignment horizontal="center" vertical="center"/>
    </xf>
    <xf numFmtId="0" fontId="39" fillId="0" borderId="0" xfId="0" applyFont="1" applyFill="1" applyAlignment="1">
      <alignment horizontal="left" vertical="center"/>
    </xf>
    <xf numFmtId="1" fontId="37" fillId="0" borderId="0" xfId="0" applyNumberFormat="1" applyFont="1" applyFill="1" applyAlignment="1">
      <alignment horizontal="center" vertical="center"/>
    </xf>
    <xf numFmtId="0" fontId="21" fillId="0" borderId="13" xfId="0" applyFont="1" applyFill="1" applyBorder="1" applyAlignment="1">
      <alignment horizontal="center" vertical="center"/>
    </xf>
    <xf numFmtId="0" fontId="21" fillId="0" borderId="34" xfId="0" applyFont="1" applyFill="1" applyBorder="1" applyAlignment="1">
      <alignment horizontal="left" vertical="center"/>
    </xf>
    <xf numFmtId="2" fontId="21" fillId="0" borderId="13" xfId="0" applyNumberFormat="1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6" xfId="0" applyFont="1" applyFill="1" applyBorder="1" applyAlignment="1">
      <alignment horizontal="center" vertical="center"/>
    </xf>
    <xf numFmtId="1" fontId="21" fillId="0" borderId="26" xfId="0" applyNumberFormat="1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1" fillId="0" borderId="28" xfId="0" applyFont="1" applyFill="1" applyBorder="1" applyAlignment="1">
      <alignment horizontal="center" vertical="center"/>
    </xf>
    <xf numFmtId="0" fontId="21" fillId="0" borderId="20" xfId="0" applyFont="1" applyFill="1" applyBorder="1" applyAlignment="1">
      <alignment horizontal="center" vertical="center"/>
    </xf>
    <xf numFmtId="0" fontId="21" fillId="0" borderId="57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4" fontId="21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center" vertical="center"/>
    </xf>
    <xf numFmtId="1" fontId="21" fillId="0" borderId="0" xfId="0" applyNumberFormat="1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left" vertical="center"/>
    </xf>
    <xf numFmtId="0" fontId="16" fillId="0" borderId="0" xfId="0" applyFont="1" applyFill="1" applyAlignment="1">
      <alignment vertical="center"/>
    </xf>
    <xf numFmtId="0" fontId="62" fillId="0" borderId="19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left" vertical="center" indent="1"/>
    </xf>
    <xf numFmtId="14" fontId="21" fillId="0" borderId="0" xfId="0" applyNumberFormat="1" applyFont="1" applyFill="1" applyAlignment="1" applyProtection="1">
      <alignment horizontal="left" vertical="center"/>
      <protection locked="0"/>
    </xf>
    <xf numFmtId="2" fontId="21" fillId="0" borderId="0" xfId="0" applyNumberFormat="1" applyFont="1" applyAlignment="1">
      <alignment horizontal="left" vertical="center"/>
    </xf>
    <xf numFmtId="0" fontId="18" fillId="0" borderId="0" xfId="0" applyFont="1" applyFill="1" applyAlignment="1">
      <alignment horizontal="center" vertical="center"/>
    </xf>
    <xf numFmtId="0" fontId="40" fillId="0" borderId="0" xfId="0" applyFont="1" applyFill="1" applyAlignment="1">
      <alignment horizontal="center" vertical="center"/>
    </xf>
    <xf numFmtId="0" fontId="37" fillId="0" borderId="0" xfId="0" applyFont="1" applyFill="1" applyBorder="1"/>
    <xf numFmtId="0" fontId="18" fillId="0" borderId="0" xfId="0" applyFont="1" applyFill="1" applyBorder="1" applyAlignment="1">
      <alignment horizontal="center" vertical="center"/>
    </xf>
    <xf numFmtId="39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2" fontId="6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center"/>
    </xf>
    <xf numFmtId="0" fontId="19" fillId="0" borderId="0" xfId="0" applyFont="1" applyFill="1" applyAlignment="1">
      <alignment horizontal="center" vertical="center"/>
    </xf>
    <xf numFmtId="0" fontId="10" fillId="0" borderId="3" xfId="0" applyFont="1" applyBorder="1" applyAlignment="1" applyProtection="1">
      <alignment horizontal="center" vertical="center"/>
      <protection locked="0"/>
    </xf>
    <xf numFmtId="37" fontId="9" fillId="0" borderId="39" xfId="0" applyNumberFormat="1" applyFont="1" applyFill="1" applyBorder="1" applyAlignment="1" applyProtection="1">
      <alignment horizontal="center"/>
      <protection locked="0"/>
    </xf>
    <xf numFmtId="37" fontId="9" fillId="0" borderId="40" xfId="0" applyNumberFormat="1" applyFont="1" applyFill="1" applyBorder="1" applyAlignment="1" applyProtection="1">
      <alignment horizontal="center"/>
      <protection locked="0"/>
    </xf>
    <xf numFmtId="37" fontId="9" fillId="0" borderId="41" xfId="0" applyNumberFormat="1" applyFont="1" applyFill="1" applyBorder="1" applyAlignment="1" applyProtection="1">
      <alignment horizontal="center"/>
      <protection locked="0"/>
    </xf>
    <xf numFmtId="0" fontId="16" fillId="0" borderId="24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8" fillId="0" borderId="28" xfId="0" applyFont="1" applyFill="1" applyBorder="1" applyAlignment="1">
      <alignment horizontal="center" vertical="center"/>
    </xf>
    <xf numFmtId="0" fontId="61" fillId="0" borderId="0" xfId="0" applyFont="1" applyFill="1" applyAlignment="1">
      <alignment vertical="center"/>
    </xf>
    <xf numFmtId="0" fontId="16" fillId="5" borderId="56" xfId="0" quotePrefix="1" applyFont="1" applyFill="1" applyBorder="1" applyAlignment="1">
      <alignment vertical="center" wrapText="1"/>
    </xf>
    <xf numFmtId="0" fontId="16" fillId="5" borderId="63" xfId="0" quotePrefix="1" applyFont="1" applyFill="1" applyBorder="1" applyAlignment="1">
      <alignment vertical="center" wrapText="1"/>
    </xf>
    <xf numFmtId="0" fontId="16" fillId="5" borderId="21" xfId="0" applyFont="1" applyFill="1" applyBorder="1" applyAlignment="1">
      <alignment vertical="center" wrapText="1"/>
    </xf>
    <xf numFmtId="0" fontId="16" fillId="5" borderId="63" xfId="0" quotePrefix="1" applyFont="1" applyFill="1" applyBorder="1" applyAlignment="1">
      <alignment horizontal="left" vertical="center"/>
    </xf>
    <xf numFmtId="0" fontId="16" fillId="5" borderId="90" xfId="0" quotePrefix="1" applyFont="1" applyFill="1" applyBorder="1" applyAlignment="1">
      <alignment horizontal="left" vertical="center"/>
    </xf>
    <xf numFmtId="0" fontId="16" fillId="5" borderId="21" xfId="0" applyFont="1" applyFill="1" applyBorder="1" applyAlignment="1">
      <alignment horizontal="left"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center" vertical="center"/>
    </xf>
    <xf numFmtId="0" fontId="39" fillId="12" borderId="0" xfId="0" applyFont="1" applyFill="1" applyAlignment="1">
      <alignment horizontal="center" vertical="center"/>
    </xf>
    <xf numFmtId="0" fontId="62" fillId="12" borderId="0" xfId="0" applyFont="1" applyFill="1" applyBorder="1" applyAlignment="1">
      <alignment horizontal="center" vertical="center"/>
    </xf>
    <xf numFmtId="0" fontId="39" fillId="12" borderId="0" xfId="0" applyFont="1" applyFill="1" applyBorder="1"/>
    <xf numFmtId="0" fontId="39" fillId="12" borderId="0" xfId="0" applyFont="1" applyFill="1" applyBorder="1" applyAlignment="1">
      <alignment horizontal="center" vertical="center"/>
    </xf>
    <xf numFmtId="0" fontId="68" fillId="12" borderId="0" xfId="0" applyFont="1" applyFill="1" applyBorder="1" applyAlignment="1">
      <alignment horizontal="center" vertical="center"/>
    </xf>
    <xf numFmtId="0" fontId="65" fillId="12" borderId="0" xfId="0" applyFont="1" applyFill="1" applyBorder="1" applyAlignment="1">
      <alignment horizontal="center" vertical="center"/>
    </xf>
    <xf numFmtId="0" fontId="18" fillId="12" borderId="0" xfId="0" applyFont="1" applyFill="1" applyAlignment="1">
      <alignment horizontal="center" vertical="center"/>
    </xf>
    <xf numFmtId="0" fontId="21" fillId="12" borderId="0" xfId="0" applyFont="1" applyFill="1" applyAlignment="1">
      <alignment horizontal="center" vertical="center"/>
    </xf>
    <xf numFmtId="0" fontId="19" fillId="12" borderId="0" xfId="0" applyFont="1" applyFill="1" applyAlignment="1">
      <alignment horizontal="center" vertical="center"/>
    </xf>
    <xf numFmtId="0" fontId="44" fillId="0" borderId="0" xfId="0" applyFont="1" applyFill="1" applyBorder="1" applyAlignment="1">
      <alignment vertical="center" wrapText="1"/>
    </xf>
    <xf numFmtId="0" fontId="19" fillId="0" borderId="0" xfId="0" applyFont="1" applyFill="1" applyBorder="1" applyAlignment="1">
      <alignment horizontal="center" vertical="center" textRotation="90"/>
    </xf>
    <xf numFmtId="0" fontId="21" fillId="0" borderId="0" xfId="0" applyFont="1" applyFill="1" applyBorder="1" applyAlignment="1">
      <alignment horizontal="left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1" fontId="21" fillId="0" borderId="24" xfId="0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2" fontId="21" fillId="0" borderId="0" xfId="0" applyNumberFormat="1" applyFont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14" fontId="21" fillId="0" borderId="0" xfId="0" applyNumberFormat="1" applyFont="1" applyFill="1" applyAlignment="1" applyProtection="1">
      <alignment horizontal="left" vertical="center"/>
      <protection locked="0"/>
    </xf>
    <xf numFmtId="0" fontId="21" fillId="0" borderId="0" xfId="0" applyFont="1" applyFill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9" fillId="0" borderId="39" xfId="0" applyFont="1" applyBorder="1" applyAlignment="1" applyProtection="1">
      <alignment horizontal="center" vertical="center"/>
      <protection hidden="1"/>
    </xf>
    <xf numFmtId="0" fontId="9" fillId="0" borderId="40" xfId="0" applyFont="1" applyBorder="1" applyAlignment="1" applyProtection="1">
      <alignment horizontal="center" vertical="center"/>
      <protection hidden="1"/>
    </xf>
    <xf numFmtId="0" fontId="9" fillId="0" borderId="41" xfId="0" applyFont="1" applyBorder="1" applyAlignment="1" applyProtection="1">
      <alignment horizontal="center" vertical="center"/>
      <protection hidden="1"/>
    </xf>
    <xf numFmtId="0" fontId="16" fillId="0" borderId="24" xfId="0" applyFont="1" applyBorder="1" applyAlignment="1" applyProtection="1">
      <alignment horizontal="center" vertical="center"/>
      <protection hidden="1"/>
    </xf>
    <xf numFmtId="0" fontId="10" fillId="0" borderId="3" xfId="0" applyFont="1" applyBorder="1" applyAlignment="1" applyProtection="1">
      <alignment horizontal="center" vertical="center"/>
      <protection hidden="1"/>
    </xf>
    <xf numFmtId="0" fontId="16" fillId="0" borderId="16" xfId="0" applyFont="1" applyBorder="1" applyAlignment="1" applyProtection="1">
      <alignment horizontal="center" vertical="center"/>
      <protection hidden="1"/>
    </xf>
    <xf numFmtId="0" fontId="16" fillId="18" borderId="3" xfId="0" applyFont="1" applyFill="1" applyBorder="1" applyAlignment="1" applyProtection="1">
      <alignment horizontal="center" vertical="center"/>
      <protection hidden="1"/>
    </xf>
    <xf numFmtId="0" fontId="24" fillId="3" borderId="42" xfId="0" applyFont="1" applyFill="1" applyBorder="1" applyAlignment="1" applyProtection="1">
      <alignment horizontal="left" vertical="center"/>
      <protection locked="0"/>
    </xf>
    <xf numFmtId="0" fontId="10" fillId="0" borderId="64" xfId="0" applyFont="1" applyBorder="1" applyAlignment="1" applyProtection="1">
      <alignment horizontal="center" vertical="center"/>
      <protection hidden="1"/>
    </xf>
    <xf numFmtId="2" fontId="10" fillId="0" borderId="39" xfId="0" applyNumberFormat="1" applyFont="1" applyBorder="1" applyAlignment="1" applyProtection="1">
      <alignment horizontal="center" vertical="center"/>
      <protection hidden="1"/>
    </xf>
    <xf numFmtId="2" fontId="10" fillId="0" borderId="40" xfId="0" applyNumberFormat="1" applyFont="1" applyBorder="1" applyAlignment="1" applyProtection="1">
      <alignment horizontal="center" vertical="center"/>
      <protection hidden="1"/>
    </xf>
    <xf numFmtId="0" fontId="10" fillId="0" borderId="41" xfId="0" applyFont="1" applyBorder="1" applyAlignment="1" applyProtection="1">
      <alignment horizontal="center" vertical="center"/>
      <protection hidden="1"/>
    </xf>
    <xf numFmtId="2" fontId="10" fillId="0" borderId="41" xfId="0" applyNumberFormat="1" applyFont="1" applyBorder="1" applyAlignment="1" applyProtection="1">
      <alignment horizontal="center" vertical="center"/>
      <protection hidden="1"/>
    </xf>
    <xf numFmtId="37" fontId="9" fillId="4" borderId="39" xfId="0" applyNumberFormat="1" applyFont="1" applyFill="1" applyBorder="1" applyAlignment="1" applyProtection="1">
      <alignment horizontal="center" vertical="center"/>
      <protection hidden="1"/>
    </xf>
    <xf numFmtId="0" fontId="21" fillId="0" borderId="39" xfId="0" applyFont="1" applyBorder="1" applyAlignment="1" applyProtection="1">
      <alignment horizontal="left" vertical="center"/>
      <protection hidden="1"/>
    </xf>
    <xf numFmtId="0" fontId="21" fillId="0" borderId="40" xfId="0" applyFont="1" applyBorder="1" applyAlignment="1" applyProtection="1">
      <alignment horizontal="left" vertical="center"/>
      <protection hidden="1"/>
    </xf>
    <xf numFmtId="0" fontId="21" fillId="0" borderId="41" xfId="0" applyFont="1" applyBorder="1" applyAlignment="1" applyProtection="1">
      <alignment horizontal="left" vertical="center"/>
      <protection hidden="1"/>
    </xf>
    <xf numFmtId="0" fontId="21" fillId="0" borderId="91" xfId="0" applyFont="1" applyFill="1" applyBorder="1" applyAlignment="1">
      <alignment horizontal="left" vertical="center" indent="2"/>
    </xf>
    <xf numFmtId="0" fontId="21" fillId="0" borderId="92" xfId="0" applyFont="1" applyFill="1" applyBorder="1" applyAlignment="1">
      <alignment horizontal="center" vertical="center"/>
    </xf>
    <xf numFmtId="4" fontId="21" fillId="0" borderId="92" xfId="0" applyNumberFormat="1" applyFont="1" applyFill="1" applyBorder="1" applyAlignment="1">
      <alignment horizontal="center" vertical="center"/>
    </xf>
    <xf numFmtId="0" fontId="21" fillId="0" borderId="92" xfId="0" applyFont="1" applyFill="1" applyBorder="1" applyAlignment="1">
      <alignment horizontal="right" vertical="center"/>
    </xf>
    <xf numFmtId="0" fontId="21" fillId="0" borderId="93" xfId="0" applyFont="1" applyFill="1" applyBorder="1" applyAlignment="1">
      <alignment horizontal="left" vertical="center"/>
    </xf>
    <xf numFmtId="0" fontId="21" fillId="0" borderId="94" xfId="0" applyFont="1" applyFill="1" applyBorder="1" applyAlignment="1">
      <alignment horizontal="left" vertical="center" indent="2"/>
    </xf>
    <xf numFmtId="0" fontId="21" fillId="0" borderId="95" xfId="0" applyFont="1" applyFill="1" applyBorder="1" applyAlignment="1">
      <alignment horizontal="center" vertical="center"/>
    </xf>
    <xf numFmtId="4" fontId="21" fillId="0" borderId="95" xfId="0" applyNumberFormat="1" applyFont="1" applyFill="1" applyBorder="1" applyAlignment="1">
      <alignment horizontal="center" vertical="center"/>
    </xf>
    <xf numFmtId="0" fontId="21" fillId="0" borderId="95" xfId="0" applyFont="1" applyFill="1" applyBorder="1" applyAlignment="1">
      <alignment horizontal="right" vertical="center"/>
    </xf>
    <xf numFmtId="0" fontId="21" fillId="0" borderId="96" xfId="0" applyFont="1" applyFill="1" applyBorder="1" applyAlignment="1">
      <alignment horizontal="left" vertical="center"/>
    </xf>
    <xf numFmtId="0" fontId="21" fillId="0" borderId="97" xfId="0" applyFont="1" applyFill="1" applyBorder="1" applyAlignment="1">
      <alignment horizontal="left" vertical="center" indent="2"/>
    </xf>
    <xf numFmtId="0" fontId="21" fillId="0" borderId="98" xfId="0" applyFont="1" applyFill="1" applyBorder="1" applyAlignment="1">
      <alignment horizontal="center" vertical="center"/>
    </xf>
    <xf numFmtId="4" fontId="21" fillId="0" borderId="98" xfId="0" applyNumberFormat="1" applyFont="1" applyFill="1" applyBorder="1" applyAlignment="1">
      <alignment horizontal="center" vertical="center"/>
    </xf>
    <xf numFmtId="0" fontId="21" fillId="0" borderId="98" xfId="0" applyFont="1" applyFill="1" applyBorder="1" applyAlignment="1">
      <alignment horizontal="right" vertical="center"/>
    </xf>
    <xf numFmtId="0" fontId="21" fillId="0" borderId="99" xfId="0" applyFont="1" applyFill="1" applyBorder="1" applyAlignment="1">
      <alignment horizontal="left" vertical="center"/>
    </xf>
    <xf numFmtId="0" fontId="21" fillId="0" borderId="39" xfId="0" applyFont="1" applyFill="1" applyBorder="1" applyAlignment="1">
      <alignment horizontal="center" vertical="center"/>
    </xf>
    <xf numFmtId="0" fontId="21" fillId="0" borderId="39" xfId="0" applyFont="1" applyFill="1" applyBorder="1" applyAlignment="1">
      <alignment horizontal="left" vertical="center"/>
    </xf>
    <xf numFmtId="2" fontId="21" fillId="0" borderId="39" xfId="0" applyNumberFormat="1" applyFont="1" applyFill="1" applyBorder="1" applyAlignment="1">
      <alignment horizontal="center" vertical="center"/>
    </xf>
    <xf numFmtId="0" fontId="21" fillId="0" borderId="40" xfId="0" applyFont="1" applyFill="1" applyBorder="1" applyAlignment="1">
      <alignment horizontal="center" vertical="center"/>
    </xf>
    <xf numFmtId="0" fontId="21" fillId="0" borderId="40" xfId="0" applyFont="1" applyFill="1" applyBorder="1" applyAlignment="1">
      <alignment horizontal="left" vertical="center"/>
    </xf>
    <xf numFmtId="2" fontId="21" fillId="0" borderId="40" xfId="0" applyNumberFormat="1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center" vertical="center"/>
    </xf>
    <xf numFmtId="0" fontId="21" fillId="0" borderId="41" xfId="0" applyFont="1" applyFill="1" applyBorder="1" applyAlignment="1">
      <alignment horizontal="left" vertical="center"/>
    </xf>
    <xf numFmtId="2" fontId="21" fillId="0" borderId="41" xfId="0" applyNumberFormat="1" applyFont="1" applyFill="1" applyBorder="1" applyAlignment="1">
      <alignment horizontal="center" vertical="center"/>
    </xf>
    <xf numFmtId="0" fontId="16" fillId="0" borderId="18" xfId="0" applyFont="1" applyFill="1" applyBorder="1" applyAlignment="1">
      <alignment horizontal="center" vertical="center"/>
    </xf>
    <xf numFmtId="0" fontId="21" fillId="0" borderId="0" xfId="0" applyFont="1" applyFill="1" applyAlignment="1">
      <alignment vertical="center"/>
    </xf>
    <xf numFmtId="39" fontId="21" fillId="0" borderId="18" xfId="0" applyNumberFormat="1" applyFont="1" applyFill="1" applyBorder="1" applyAlignment="1">
      <alignment horizontal="center" vertical="center"/>
    </xf>
    <xf numFmtId="2" fontId="21" fillId="0" borderId="3" xfId="0" applyNumberFormat="1" applyFont="1" applyFill="1" applyBorder="1" applyAlignment="1">
      <alignment horizontal="center" vertical="center"/>
    </xf>
    <xf numFmtId="0" fontId="21" fillId="0" borderId="13" xfId="0" applyFont="1" applyFill="1" applyBorder="1" applyAlignment="1" applyProtection="1">
      <alignment horizontal="center" vertical="center"/>
      <protection locked="0"/>
    </xf>
    <xf numFmtId="0" fontId="21" fillId="0" borderId="2" xfId="0" applyFont="1" applyFill="1" applyBorder="1" applyAlignment="1" applyProtection="1">
      <alignment horizontal="center" vertical="center"/>
      <protection locked="0"/>
    </xf>
    <xf numFmtId="0" fontId="21" fillId="0" borderId="39" xfId="0" applyFont="1" applyFill="1" applyBorder="1" applyAlignment="1" applyProtection="1">
      <alignment horizontal="center" vertical="center"/>
      <protection locked="0"/>
    </xf>
    <xf numFmtId="2" fontId="21" fillId="0" borderId="39" xfId="0" applyNumberFormat="1" applyFont="1" applyFill="1" applyBorder="1" applyAlignment="1" applyProtection="1">
      <alignment horizontal="center" vertical="center"/>
      <protection locked="0"/>
    </xf>
    <xf numFmtId="0" fontId="21" fillId="0" borderId="39" xfId="0" applyFont="1" applyFill="1" applyBorder="1" applyAlignment="1" applyProtection="1">
      <alignment vertical="center"/>
      <protection locked="0"/>
    </xf>
    <xf numFmtId="0" fontId="21" fillId="0" borderId="40" xfId="0" applyFont="1" applyFill="1" applyBorder="1" applyAlignment="1" applyProtection="1">
      <alignment horizontal="center" vertical="center"/>
      <protection locked="0"/>
    </xf>
    <xf numFmtId="2" fontId="21" fillId="0" borderId="40" xfId="0" applyNumberFormat="1" applyFont="1" applyFill="1" applyBorder="1" applyAlignment="1" applyProtection="1">
      <alignment horizontal="center" vertical="center"/>
      <protection locked="0"/>
    </xf>
    <xf numFmtId="0" fontId="21" fillId="0" borderId="40" xfId="0" applyFont="1" applyFill="1" applyBorder="1" applyAlignment="1" applyProtection="1">
      <alignment vertical="center"/>
      <protection locked="0"/>
    </xf>
    <xf numFmtId="0" fontId="21" fillId="0" borderId="41" xfId="0" applyFont="1" applyFill="1" applyBorder="1" applyAlignment="1" applyProtection="1">
      <alignment horizontal="center" vertical="center"/>
      <protection locked="0"/>
    </xf>
    <xf numFmtId="2" fontId="21" fillId="0" borderId="41" xfId="0" applyNumberFormat="1" applyFont="1" applyFill="1" applyBorder="1" applyAlignment="1" applyProtection="1">
      <alignment horizontal="center" vertical="center"/>
      <protection locked="0"/>
    </xf>
    <xf numFmtId="0" fontId="21" fillId="0" borderId="41" xfId="0" applyFont="1" applyFill="1" applyBorder="1" applyAlignment="1" applyProtection="1">
      <alignment vertical="center"/>
      <protection locked="0"/>
    </xf>
    <xf numFmtId="0" fontId="21" fillId="0" borderId="33" xfId="0" applyFont="1" applyFill="1" applyBorder="1" applyAlignment="1" applyProtection="1">
      <alignment horizontal="center" vertical="center"/>
      <protection locked="0"/>
    </xf>
    <xf numFmtId="0" fontId="21" fillId="0" borderId="91" xfId="0" applyFont="1" applyFill="1" applyBorder="1" applyAlignment="1" applyProtection="1">
      <alignment horizontal="left" vertical="center"/>
      <protection locked="0"/>
    </xf>
    <xf numFmtId="0" fontId="21" fillId="0" borderId="92" xfId="0" applyFont="1" applyFill="1" applyBorder="1" applyAlignment="1" applyProtection="1">
      <alignment horizontal="left" vertical="center"/>
      <protection locked="0"/>
    </xf>
    <xf numFmtId="0" fontId="21" fillId="0" borderId="94" xfId="0" applyFont="1" applyFill="1" applyBorder="1" applyAlignment="1" applyProtection="1">
      <alignment horizontal="left" vertical="center"/>
      <protection locked="0"/>
    </xf>
    <xf numFmtId="0" fontId="21" fillId="0" borderId="95" xfId="0" applyFont="1" applyFill="1" applyBorder="1" applyAlignment="1" applyProtection="1">
      <alignment horizontal="left" vertical="center"/>
      <protection locked="0"/>
    </xf>
    <xf numFmtId="0" fontId="21" fillId="0" borderId="97" xfId="0" applyFont="1" applyFill="1" applyBorder="1" applyAlignment="1" applyProtection="1">
      <alignment horizontal="left" vertical="center"/>
      <protection locked="0"/>
    </xf>
    <xf numFmtId="0" fontId="21" fillId="0" borderId="98" xfId="0" applyFont="1" applyFill="1" applyBorder="1" applyAlignment="1" applyProtection="1">
      <alignment horizontal="left" vertical="center"/>
      <protection locked="0"/>
    </xf>
    <xf numFmtId="1" fontId="21" fillId="0" borderId="91" xfId="0" applyNumberFormat="1" applyFont="1" applyFill="1" applyBorder="1" applyAlignment="1" applyProtection="1">
      <alignment horizontal="left" vertical="center"/>
      <protection locked="0"/>
    </xf>
    <xf numFmtId="1" fontId="21" fillId="0" borderId="93" xfId="0" applyNumberFormat="1" applyFont="1" applyFill="1" applyBorder="1" applyAlignment="1" applyProtection="1">
      <alignment horizontal="left" vertical="center"/>
      <protection locked="0"/>
    </xf>
    <xf numFmtId="1" fontId="21" fillId="0" borderId="94" xfId="0" applyNumberFormat="1" applyFont="1" applyFill="1" applyBorder="1" applyAlignment="1" applyProtection="1">
      <alignment horizontal="left" vertical="center"/>
      <protection locked="0"/>
    </xf>
    <xf numFmtId="1" fontId="21" fillId="0" borderId="96" xfId="0" applyNumberFormat="1" applyFont="1" applyFill="1" applyBorder="1" applyAlignment="1" applyProtection="1">
      <alignment horizontal="left" vertical="center"/>
      <protection locked="0"/>
    </xf>
    <xf numFmtId="1" fontId="21" fillId="0" borderId="97" xfId="0" applyNumberFormat="1" applyFont="1" applyFill="1" applyBorder="1" applyAlignment="1" applyProtection="1">
      <alignment horizontal="left" vertical="center"/>
      <protection locked="0"/>
    </xf>
    <xf numFmtId="1" fontId="21" fillId="0" borderId="99" xfId="0" applyNumberFormat="1" applyFont="1" applyFill="1" applyBorder="1" applyAlignment="1" applyProtection="1">
      <alignment horizontal="left" vertical="center"/>
      <protection locked="0"/>
    </xf>
    <xf numFmtId="0" fontId="21" fillId="0" borderId="0" xfId="0" applyFont="1" applyFill="1" applyBorder="1" applyAlignment="1" applyProtection="1">
      <alignment horizontal="left" vertical="center"/>
      <protection locked="0"/>
    </xf>
    <xf numFmtId="0" fontId="0" fillId="10" borderId="0" xfId="0" applyFill="1" applyBorder="1"/>
    <xf numFmtId="0" fontId="75" fillId="10" borderId="0" xfId="0" applyFont="1" applyFill="1" applyAlignment="1">
      <alignment vertical="center"/>
    </xf>
    <xf numFmtId="0" fontId="21" fillId="0" borderId="93" xfId="0" applyFont="1" applyFill="1" applyBorder="1" applyAlignment="1" applyProtection="1">
      <alignment horizontal="left" vertical="center"/>
      <protection locked="0"/>
    </xf>
    <xf numFmtId="0" fontId="21" fillId="0" borderId="96" xfId="0" applyFont="1" applyFill="1" applyBorder="1" applyAlignment="1" applyProtection="1">
      <alignment horizontal="left" vertical="center"/>
      <protection locked="0"/>
    </xf>
    <xf numFmtId="0" fontId="21" fillId="0" borderId="99" xfId="0" applyFont="1" applyFill="1" applyBorder="1" applyAlignment="1" applyProtection="1">
      <alignment horizontal="left" vertical="center"/>
      <protection locked="0"/>
    </xf>
    <xf numFmtId="0" fontId="21" fillId="0" borderId="0" xfId="0" applyFont="1" applyFill="1" applyBorder="1" applyAlignment="1">
      <alignment horizontal="left" vertical="center"/>
    </xf>
    <xf numFmtId="0" fontId="48" fillId="9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center" vertical="center"/>
    </xf>
    <xf numFmtId="0" fontId="46" fillId="5" borderId="0" xfId="0" applyFont="1" applyFill="1" applyBorder="1" applyAlignment="1">
      <alignment horizontal="center" vertical="center"/>
    </xf>
    <xf numFmtId="0" fontId="16" fillId="23" borderId="0" xfId="0" applyFont="1" applyFill="1" applyBorder="1" applyAlignment="1">
      <alignment horizontal="center" vertical="center"/>
    </xf>
    <xf numFmtId="0" fontId="16" fillId="23" borderId="0" xfId="0" applyFont="1" applyFill="1" applyBorder="1" applyAlignment="1">
      <alignment vertical="center"/>
    </xf>
    <xf numFmtId="0" fontId="16" fillId="23" borderId="0" xfId="0" applyFont="1" applyFill="1" applyBorder="1" applyAlignment="1" applyProtection="1">
      <alignment vertical="center"/>
      <protection locked="0"/>
    </xf>
    <xf numFmtId="0" fontId="21" fillId="23" borderId="0" xfId="0" applyFont="1" applyFill="1" applyAlignment="1">
      <alignment vertical="center"/>
    </xf>
    <xf numFmtId="0" fontId="16" fillId="7" borderId="0" xfId="0" applyFont="1" applyFill="1" applyBorder="1" applyAlignment="1" applyProtection="1">
      <alignment vertical="center"/>
      <protection locked="0"/>
    </xf>
    <xf numFmtId="0" fontId="21" fillId="0" borderId="14" xfId="0" applyFont="1" applyFill="1" applyBorder="1" applyAlignment="1" applyProtection="1">
      <protection locked="0"/>
    </xf>
    <xf numFmtId="0" fontId="21" fillId="0" borderId="14" xfId="0" applyFont="1" applyFill="1" applyBorder="1" applyProtection="1">
      <protection locked="0"/>
    </xf>
    <xf numFmtId="0" fontId="21" fillId="0" borderId="14" xfId="0" applyFont="1" applyFill="1" applyBorder="1" applyAlignment="1" applyProtection="1">
      <alignment vertical="center"/>
      <protection locked="0"/>
    </xf>
    <xf numFmtId="0" fontId="21" fillId="0" borderId="35" xfId="0" applyFont="1" applyFill="1" applyBorder="1" applyAlignment="1" applyProtection="1">
      <alignment vertical="center"/>
      <protection locked="0"/>
    </xf>
    <xf numFmtId="0" fontId="16" fillId="0" borderId="12" xfId="0" applyFont="1" applyBorder="1" applyAlignment="1" applyProtection="1">
      <alignment horizontal="center" vertical="center"/>
    </xf>
    <xf numFmtId="0" fontId="16" fillId="0" borderId="18" xfId="0" applyFont="1" applyFill="1" applyBorder="1" applyAlignment="1" applyProtection="1">
      <alignment vertical="center"/>
      <protection locked="0"/>
    </xf>
    <xf numFmtId="0" fontId="16" fillId="5" borderId="62" xfId="0" applyFont="1" applyFill="1" applyBorder="1" applyAlignment="1" applyProtection="1">
      <alignment horizontal="center" vertical="center"/>
      <protection locked="0"/>
    </xf>
    <xf numFmtId="0" fontId="76" fillId="12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textRotation="90"/>
    </xf>
    <xf numFmtId="0" fontId="21" fillId="0" borderId="0" xfId="0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left" vertical="center"/>
    </xf>
    <xf numFmtId="4" fontId="9" fillId="0" borderId="20" xfId="0" applyNumberFormat="1" applyFont="1" applyFill="1" applyBorder="1" applyAlignment="1">
      <alignment horizontal="center" vertical="center"/>
    </xf>
    <xf numFmtId="2" fontId="9" fillId="0" borderId="0" xfId="0" applyNumberFormat="1" applyFont="1" applyFill="1" applyBorder="1" applyAlignment="1">
      <alignment horizontal="center" vertical="center"/>
    </xf>
    <xf numFmtId="2" fontId="9" fillId="0" borderId="28" xfId="0" applyNumberFormat="1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left" vertical="center" indent="2"/>
    </xf>
    <xf numFmtId="0" fontId="9" fillId="0" borderId="0" xfId="0" applyFont="1" applyFill="1" applyBorder="1" applyAlignment="1">
      <alignment horizontal="left" vertical="center" indent="2"/>
    </xf>
    <xf numFmtId="0" fontId="9" fillId="0" borderId="28" xfId="0" applyFont="1" applyFill="1" applyBorder="1" applyAlignment="1">
      <alignment horizontal="left" vertical="center" indent="2"/>
    </xf>
    <xf numFmtId="0" fontId="9" fillId="0" borderId="20" xfId="0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20" xfId="0" applyFont="1" applyFill="1" applyBorder="1" applyAlignment="1">
      <alignment horizontal="right" vertical="center"/>
    </xf>
    <xf numFmtId="0" fontId="9" fillId="0" borderId="58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17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right" vertical="center"/>
    </xf>
    <xf numFmtId="0" fontId="9" fillId="0" borderId="55" xfId="0" applyFont="1" applyFill="1" applyBorder="1" applyAlignment="1">
      <alignment horizontal="left" vertical="center"/>
    </xf>
    <xf numFmtId="0" fontId="21" fillId="0" borderId="0" xfId="0" applyFont="1" applyFill="1" applyBorder="1" applyAlignment="1">
      <alignment vertical="center"/>
    </xf>
    <xf numFmtId="0" fontId="21" fillId="0" borderId="0" xfId="0" applyFont="1" applyFill="1" applyBorder="1" applyAlignment="1">
      <alignment horizontal="right" vertical="center"/>
    </xf>
    <xf numFmtId="165" fontId="16" fillId="0" borderId="0" xfId="0" applyNumberFormat="1" applyFont="1" applyFill="1" applyBorder="1" applyAlignment="1" applyProtection="1">
      <alignment horizontal="center" vertical="center"/>
      <protection hidden="1"/>
    </xf>
    <xf numFmtId="0" fontId="16" fillId="0" borderId="0" xfId="0" applyFont="1" applyFill="1" applyBorder="1" applyAlignment="1">
      <alignment vertical="center"/>
    </xf>
    <xf numFmtId="0" fontId="21" fillId="0" borderId="0" xfId="0" quotePrefix="1" applyFont="1" applyFill="1" applyBorder="1" applyAlignment="1">
      <alignment horizontal="right" vertical="center"/>
    </xf>
    <xf numFmtId="1" fontId="21" fillId="0" borderId="0" xfId="0" applyNumberFormat="1" applyFont="1" applyFill="1" applyBorder="1" applyAlignment="1" applyProtection="1">
      <alignment horizontal="center" vertical="center"/>
      <protection hidden="1"/>
    </xf>
    <xf numFmtId="1" fontId="11" fillId="0" borderId="0" xfId="0" applyNumberFormat="1" applyFont="1" applyFill="1" applyBorder="1" applyAlignment="1" applyProtection="1">
      <alignment horizontal="center" vertical="center"/>
      <protection hidden="1"/>
    </xf>
    <xf numFmtId="0" fontId="21" fillId="3" borderId="3" xfId="0" applyFont="1" applyFill="1" applyBorder="1" applyAlignment="1">
      <alignment horizontal="center" vertical="center"/>
    </xf>
    <xf numFmtId="0" fontId="21" fillId="22" borderId="3" xfId="0" applyFont="1" applyFill="1" applyBorder="1" applyAlignment="1">
      <alignment horizontal="center" vertical="center"/>
    </xf>
    <xf numFmtId="1" fontId="21" fillId="22" borderId="3" xfId="0" applyNumberFormat="1" applyFont="1" applyFill="1" applyBorder="1" applyAlignment="1">
      <alignment horizontal="center" vertical="center"/>
    </xf>
    <xf numFmtId="0" fontId="21" fillId="3" borderId="3" xfId="0" quotePrefix="1" applyFont="1" applyFill="1" applyBorder="1" applyAlignment="1">
      <alignment horizontal="center" vertical="center"/>
    </xf>
    <xf numFmtId="1" fontId="9" fillId="0" borderId="0" xfId="0" applyNumberFormat="1" applyFont="1" applyFill="1" applyBorder="1" applyAlignment="1" applyProtection="1">
      <alignment horizontal="center" vertical="center"/>
      <protection hidden="1"/>
    </xf>
    <xf numFmtId="0" fontId="19" fillId="0" borderId="0" xfId="0" applyFont="1" applyFill="1" applyBorder="1" applyAlignment="1">
      <alignment horizontal="center" vertical="center" textRotation="90"/>
    </xf>
    <xf numFmtId="0" fontId="21" fillId="0" borderId="0" xfId="0" applyFont="1" applyFill="1" applyBorder="1" applyAlignment="1">
      <alignment horizontal="left" vertical="center"/>
    </xf>
    <xf numFmtId="0" fontId="20" fillId="0" borderId="0" xfId="0" applyFont="1" applyFill="1" applyBorder="1" applyAlignment="1">
      <alignment horizontal="center" vertical="center" textRotation="90"/>
    </xf>
    <xf numFmtId="0" fontId="21" fillId="0" borderId="0" xfId="0" applyFont="1" applyFill="1" applyBorder="1" applyAlignment="1">
      <alignment horizontal="center" vertical="center"/>
    </xf>
    <xf numFmtId="166" fontId="16" fillId="0" borderId="0" xfId="0" applyNumberFormat="1" applyFont="1" applyFill="1" applyBorder="1" applyAlignment="1">
      <alignment vertical="center"/>
    </xf>
    <xf numFmtId="0" fontId="21" fillId="24" borderId="18" xfId="0" applyFont="1" applyFill="1" applyBorder="1" applyAlignment="1">
      <alignment horizontal="center"/>
    </xf>
    <xf numFmtId="0" fontId="16" fillId="0" borderId="38" xfId="0" applyFont="1" applyBorder="1" applyAlignment="1" applyProtection="1">
      <alignment horizontal="center" vertical="center"/>
    </xf>
    <xf numFmtId="0" fontId="16" fillId="7" borderId="19" xfId="0" applyFont="1" applyFill="1" applyBorder="1" applyAlignment="1" applyProtection="1">
      <alignment horizontal="center" vertical="center"/>
    </xf>
    <xf numFmtId="0" fontId="45" fillId="7" borderId="19" xfId="1" applyFont="1" applyFill="1" applyBorder="1" applyAlignment="1" applyProtection="1">
      <alignment horizontal="left" vertical="center"/>
      <protection locked="0"/>
    </xf>
    <xf numFmtId="0" fontId="45" fillId="7" borderId="19" xfId="1" applyFont="1" applyFill="1" applyBorder="1" applyAlignment="1" applyProtection="1">
      <alignment horizontal="left" vertical="center" wrapText="1"/>
      <protection locked="0"/>
    </xf>
    <xf numFmtId="0" fontId="21" fillId="7" borderId="19" xfId="0" applyFont="1" applyFill="1" applyBorder="1" applyAlignment="1" applyProtection="1">
      <protection locked="0"/>
    </xf>
    <xf numFmtId="0" fontId="21" fillId="7" borderId="19" xfId="0" applyFont="1" applyFill="1" applyBorder="1" applyProtection="1">
      <protection locked="0"/>
    </xf>
    <xf numFmtId="0" fontId="21" fillId="7" borderId="19" xfId="0" applyFont="1" applyFill="1" applyBorder="1" applyAlignment="1" applyProtection="1">
      <alignment vertical="center"/>
      <protection locked="0"/>
    </xf>
    <xf numFmtId="0" fontId="16" fillId="12" borderId="0" xfId="0" applyFont="1" applyFill="1" applyBorder="1" applyAlignment="1">
      <alignment horizontal="center" vertical="center" wrapText="1"/>
    </xf>
    <xf numFmtId="0" fontId="3" fillId="12" borderId="0" xfId="0" applyFont="1" applyFill="1" applyBorder="1" applyAlignment="1">
      <alignment vertical="center" wrapText="1"/>
    </xf>
    <xf numFmtId="0" fontId="3" fillId="12" borderId="0" xfId="0" applyFont="1" applyFill="1" applyBorder="1" applyAlignment="1">
      <alignment horizontal="left" vertical="center"/>
    </xf>
    <xf numFmtId="0" fontId="17" fillId="12" borderId="0" xfId="0" applyFont="1" applyFill="1" applyBorder="1" applyAlignment="1">
      <alignment horizontal="center" vertical="center"/>
    </xf>
    <xf numFmtId="0" fontId="24" fillId="24" borderId="42" xfId="0" applyFont="1" applyFill="1" applyBorder="1" applyAlignment="1" applyProtection="1">
      <alignment horizontal="left" vertical="center"/>
      <protection locked="0"/>
    </xf>
    <xf numFmtId="0" fontId="24" fillId="25" borderId="42" xfId="0" applyFont="1" applyFill="1" applyBorder="1" applyAlignment="1" applyProtection="1">
      <alignment horizontal="left" vertical="center"/>
      <protection locked="0"/>
    </xf>
    <xf numFmtId="0" fontId="24" fillId="25" borderId="42" xfId="0" quotePrefix="1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7" borderId="0" xfId="0" applyFont="1" applyFill="1" applyBorder="1" applyAlignment="1" applyProtection="1">
      <alignment vertical="center"/>
      <protection locked="0"/>
    </xf>
    <xf numFmtId="0" fontId="45" fillId="0" borderId="0" xfId="0" applyFont="1" applyFill="1" applyBorder="1" applyAlignment="1" applyProtection="1">
      <alignment horizontal="center" vertical="center"/>
      <protection hidden="1"/>
    </xf>
    <xf numFmtId="0" fontId="16" fillId="3" borderId="0" xfId="0" applyFont="1" applyFill="1" applyAlignment="1" applyProtection="1">
      <alignment horizontal="center" vertical="center"/>
      <protection hidden="1"/>
    </xf>
    <xf numFmtId="0" fontId="16" fillId="0" borderId="0" xfId="0" applyFont="1" applyAlignment="1">
      <alignment horizontal="left" vertical="center"/>
    </xf>
    <xf numFmtId="0" fontId="21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1" fontId="21" fillId="22" borderId="0" xfId="0" applyNumberFormat="1" applyFont="1" applyFill="1" applyBorder="1" applyAlignment="1">
      <alignment horizontal="center" vertical="center"/>
    </xf>
    <xf numFmtId="0" fontId="21" fillId="22" borderId="0" xfId="0" applyFont="1" applyFill="1" applyBorder="1" applyAlignment="1">
      <alignment horizontal="center" vertical="center"/>
    </xf>
    <xf numFmtId="0" fontId="21" fillId="3" borderId="0" xfId="0" applyFont="1" applyFill="1" applyBorder="1" applyAlignment="1">
      <alignment horizontal="center" vertical="center"/>
    </xf>
    <xf numFmtId="37" fontId="9" fillId="4" borderId="3" xfId="0" applyNumberFormat="1" applyFont="1" applyFill="1" applyBorder="1" applyAlignment="1" applyProtection="1">
      <alignment horizontal="center" vertical="center"/>
      <protection hidden="1"/>
    </xf>
    <xf numFmtId="0" fontId="16" fillId="13" borderId="0" xfId="0" applyFont="1" applyFill="1" applyAlignment="1">
      <alignment horizontal="center" vertical="center"/>
    </xf>
    <xf numFmtId="1" fontId="16" fillId="13" borderId="0" xfId="0" applyNumberFormat="1" applyFont="1" applyFill="1" applyAlignment="1">
      <alignment horizontal="center" vertical="center"/>
    </xf>
    <xf numFmtId="37" fontId="9" fillId="3" borderId="39" xfId="0" applyNumberFormat="1" applyFont="1" applyFill="1" applyBorder="1" applyAlignment="1" applyProtection="1">
      <alignment horizontal="center" vertical="center"/>
      <protection hidden="1"/>
    </xf>
    <xf numFmtId="0" fontId="21" fillId="3" borderId="39" xfId="0" applyFont="1" applyFill="1" applyBorder="1" applyAlignment="1" applyProtection="1">
      <alignment horizontal="left" vertical="center"/>
      <protection hidden="1"/>
    </xf>
    <xf numFmtId="0" fontId="21" fillId="14" borderId="27" xfId="0" applyFont="1" applyFill="1" applyBorder="1" applyAlignment="1" applyProtection="1">
      <alignment horizontal="right" vertical="center"/>
      <protection hidden="1"/>
    </xf>
    <xf numFmtId="0" fontId="16" fillId="14" borderId="18" xfId="0" applyFont="1" applyFill="1" applyBorder="1" applyAlignment="1" applyProtection="1">
      <alignment vertical="center"/>
      <protection hidden="1"/>
    </xf>
    <xf numFmtId="0" fontId="21" fillId="14" borderId="26" xfId="0" applyFont="1" applyFill="1" applyBorder="1" applyProtection="1">
      <protection hidden="1"/>
    </xf>
    <xf numFmtId="0" fontId="16" fillId="14" borderId="26" xfId="0" applyFont="1" applyFill="1" applyBorder="1" applyAlignment="1" applyProtection="1">
      <alignment vertical="center"/>
      <protection hidden="1"/>
    </xf>
    <xf numFmtId="0" fontId="21" fillId="14" borderId="27" xfId="0" applyFont="1" applyFill="1" applyBorder="1" applyProtection="1">
      <protection hidden="1"/>
    </xf>
    <xf numFmtId="0" fontId="21" fillId="4" borderId="27" xfId="0" applyFont="1" applyFill="1" applyBorder="1" applyAlignment="1" applyProtection="1">
      <alignment horizontal="right" vertical="center"/>
      <protection hidden="1"/>
    </xf>
    <xf numFmtId="0" fontId="21" fillId="0" borderId="57" xfId="0" applyFont="1" applyFill="1" applyBorder="1" applyProtection="1">
      <protection hidden="1"/>
    </xf>
    <xf numFmtId="0" fontId="21" fillId="0" borderId="20" xfId="0" applyFont="1" applyFill="1" applyBorder="1" applyProtection="1">
      <protection hidden="1"/>
    </xf>
    <xf numFmtId="0" fontId="16" fillId="0" borderId="20" xfId="0" applyFont="1" applyFill="1" applyBorder="1" applyAlignment="1" applyProtection="1">
      <alignment vertical="center"/>
      <protection hidden="1"/>
    </xf>
    <xf numFmtId="0" fontId="21" fillId="0" borderId="0" xfId="0" applyFont="1" applyFill="1" applyBorder="1" applyProtection="1">
      <protection hidden="1"/>
    </xf>
    <xf numFmtId="0" fontId="21" fillId="0" borderId="19" xfId="0" applyFont="1" applyFill="1" applyBorder="1" applyProtection="1">
      <protection hidden="1"/>
    </xf>
    <xf numFmtId="0" fontId="16" fillId="0" borderId="0" xfId="0" applyFont="1" applyFill="1" applyBorder="1" applyAlignment="1" applyProtection="1">
      <alignment vertical="center"/>
      <protection hidden="1"/>
    </xf>
    <xf numFmtId="0" fontId="21" fillId="0" borderId="0" xfId="0" applyFont="1" applyProtection="1">
      <protection hidden="1"/>
    </xf>
    <xf numFmtId="0" fontId="0" fillId="10" borderId="106" xfId="0" applyFill="1" applyBorder="1"/>
    <xf numFmtId="0" fontId="81" fillId="11" borderId="0" xfId="0" applyFont="1" applyFill="1"/>
    <xf numFmtId="0" fontId="82" fillId="11" borderId="0" xfId="0" applyFont="1" applyFill="1" applyBorder="1" applyAlignment="1">
      <alignment vertical="center" wrapText="1"/>
    </xf>
    <xf numFmtId="0" fontId="82" fillId="11" borderId="0" xfId="0" quotePrefix="1" applyFont="1" applyFill="1"/>
    <xf numFmtId="37" fontId="83" fillId="0" borderId="39" xfId="0" applyNumberFormat="1" applyFont="1" applyBorder="1" applyAlignment="1" applyProtection="1">
      <alignment horizontal="center" vertical="center"/>
      <protection hidden="1"/>
    </xf>
    <xf numFmtId="0" fontId="83" fillId="0" borderId="40" xfId="0" applyFont="1" applyBorder="1" applyAlignment="1" applyProtection="1">
      <alignment horizontal="center" vertical="center"/>
      <protection hidden="1"/>
    </xf>
    <xf numFmtId="164" fontId="83" fillId="0" borderId="40" xfId="0" applyNumberFormat="1" applyFont="1" applyBorder="1" applyAlignment="1" applyProtection="1">
      <alignment horizontal="center" vertical="center"/>
      <protection hidden="1"/>
    </xf>
    <xf numFmtId="0" fontId="83" fillId="0" borderId="41" xfId="0" applyFont="1" applyBorder="1" applyAlignment="1" applyProtection="1">
      <alignment horizontal="center" vertical="center"/>
      <protection hidden="1"/>
    </xf>
    <xf numFmtId="0" fontId="56" fillId="4" borderId="3" xfId="0" applyFont="1" applyFill="1" applyBorder="1" applyAlignment="1" applyProtection="1">
      <alignment horizontal="center" vertical="center"/>
      <protection hidden="1"/>
    </xf>
    <xf numFmtId="0" fontId="55" fillId="4" borderId="3" xfId="0" applyFont="1" applyFill="1" applyBorder="1" applyAlignment="1" applyProtection="1">
      <alignment horizontal="center" vertical="center"/>
      <protection hidden="1"/>
    </xf>
    <xf numFmtId="0" fontId="16" fillId="5" borderId="63" xfId="0" applyFont="1" applyFill="1" applyBorder="1" applyAlignment="1">
      <alignment horizontal="left" vertical="center"/>
    </xf>
    <xf numFmtId="2" fontId="10" fillId="24" borderId="3" xfId="0" applyNumberFormat="1" applyFont="1" applyFill="1" applyBorder="1" applyAlignment="1" applyProtection="1">
      <alignment horizontal="center" vertical="center"/>
      <protection hidden="1"/>
    </xf>
    <xf numFmtId="2" fontId="10" fillId="24" borderId="3" xfId="0" applyNumberFormat="1" applyFont="1" applyFill="1" applyBorder="1" applyAlignment="1" applyProtection="1">
      <alignment vertical="center"/>
      <protection hidden="1"/>
    </xf>
    <xf numFmtId="0" fontId="9" fillId="24" borderId="3" xfId="0" applyFont="1" applyFill="1" applyBorder="1" applyProtection="1">
      <protection hidden="1"/>
    </xf>
    <xf numFmtId="0" fontId="21" fillId="18" borderId="24" xfId="0" applyFont="1" applyFill="1" applyBorder="1" applyProtection="1">
      <protection hidden="1"/>
    </xf>
    <xf numFmtId="0" fontId="21" fillId="18" borderId="1" xfId="0" applyFont="1" applyFill="1" applyBorder="1" applyProtection="1">
      <protection hidden="1"/>
    </xf>
    <xf numFmtId="0" fontId="9" fillId="4" borderId="1" xfId="0" applyFont="1" applyFill="1" applyBorder="1" applyAlignment="1" applyProtection="1">
      <alignment horizontal="center" vertical="center"/>
      <protection hidden="1"/>
    </xf>
    <xf numFmtId="0" fontId="9" fillId="4" borderId="3" xfId="0" applyFont="1" applyFill="1" applyBorder="1" applyAlignment="1" applyProtection="1">
      <alignment horizontal="center" vertical="center"/>
      <protection hidden="1"/>
    </xf>
    <xf numFmtId="1" fontId="9" fillId="4" borderId="3" xfId="0" applyNumberFormat="1" applyFont="1" applyFill="1" applyBorder="1" applyAlignment="1" applyProtection="1">
      <alignment horizontal="center" vertical="center"/>
      <protection hidden="1"/>
    </xf>
    <xf numFmtId="0" fontId="11" fillId="4" borderId="0" xfId="0" applyFont="1" applyFill="1" applyAlignment="1">
      <alignment horizontal="center" vertical="center"/>
    </xf>
    <xf numFmtId="2" fontId="10" fillId="4" borderId="3" xfId="0" applyNumberFormat="1" applyFont="1" applyFill="1" applyBorder="1" applyAlignment="1" applyProtection="1">
      <alignment horizontal="center" vertical="center"/>
      <protection hidden="1"/>
    </xf>
    <xf numFmtId="0" fontId="85" fillId="0" borderId="69" xfId="0" applyFont="1" applyFill="1" applyBorder="1" applyAlignment="1" applyProtection="1">
      <alignment horizontal="center"/>
      <protection locked="0"/>
    </xf>
    <xf numFmtId="0" fontId="85" fillId="0" borderId="107" xfId="0" applyFont="1" applyFill="1" applyBorder="1" applyAlignment="1" applyProtection="1">
      <alignment horizontal="center"/>
      <protection locked="0"/>
    </xf>
    <xf numFmtId="0" fontId="85" fillId="0" borderId="74" xfId="0" applyFont="1" applyFill="1" applyBorder="1" applyAlignment="1" applyProtection="1">
      <alignment horizontal="center"/>
      <protection locked="0"/>
    </xf>
    <xf numFmtId="0" fontId="85" fillId="0" borderId="70" xfId="0" applyFont="1" applyFill="1" applyBorder="1" applyAlignment="1" applyProtection="1">
      <alignment horizontal="center"/>
      <protection locked="0"/>
    </xf>
    <xf numFmtId="0" fontId="85" fillId="0" borderId="71" xfId="0" applyFont="1" applyFill="1" applyBorder="1" applyAlignment="1" applyProtection="1">
      <alignment horizontal="center"/>
      <protection locked="0"/>
    </xf>
    <xf numFmtId="0" fontId="85" fillId="0" borderId="108" xfId="0" applyFont="1" applyFill="1" applyBorder="1" applyAlignment="1" applyProtection="1">
      <alignment horizontal="center"/>
      <protection locked="0"/>
    </xf>
    <xf numFmtId="0" fontId="85" fillId="0" borderId="75" xfId="0" applyFont="1" applyFill="1" applyBorder="1" applyAlignment="1" applyProtection="1">
      <alignment horizontal="center"/>
      <protection locked="0"/>
    </xf>
    <xf numFmtId="0" fontId="84" fillId="0" borderId="68" xfId="0" applyNumberFormat="1" applyFont="1" applyFill="1" applyBorder="1" applyAlignment="1" applyProtection="1">
      <alignment vertical="center"/>
      <protection locked="0"/>
    </xf>
    <xf numFmtId="0" fontId="85" fillId="0" borderId="72" xfId="0" applyFont="1" applyFill="1" applyBorder="1" applyAlignment="1" applyProtection="1">
      <alignment horizontal="center"/>
      <protection locked="0"/>
    </xf>
    <xf numFmtId="0" fontId="85" fillId="0" borderId="73" xfId="0" applyFont="1" applyFill="1" applyBorder="1" applyAlignment="1" applyProtection="1">
      <alignment horizontal="center"/>
      <protection locked="0"/>
    </xf>
    <xf numFmtId="0" fontId="85" fillId="0" borderId="109" xfId="0" applyFont="1" applyFill="1" applyBorder="1" applyAlignment="1" applyProtection="1">
      <alignment horizontal="center"/>
      <protection locked="0"/>
    </xf>
    <xf numFmtId="0" fontId="85" fillId="0" borderId="76" xfId="0" applyFont="1" applyFill="1" applyBorder="1" applyAlignment="1" applyProtection="1">
      <alignment horizontal="center"/>
      <protection locked="0"/>
    </xf>
    <xf numFmtId="0" fontId="84" fillId="0" borderId="40" xfId="0" applyNumberFormat="1" applyFont="1" applyBorder="1" applyAlignment="1" applyProtection="1">
      <alignment vertical="center"/>
      <protection locked="0"/>
    </xf>
    <xf numFmtId="0" fontId="85" fillId="0" borderId="40" xfId="0" applyFont="1" applyFill="1" applyBorder="1" applyAlignment="1" applyProtection="1">
      <alignment horizontal="center"/>
      <protection locked="0"/>
    </xf>
    <xf numFmtId="0" fontId="86" fillId="0" borderId="41" xfId="0" applyNumberFormat="1" applyFont="1" applyBorder="1" applyAlignment="1" applyProtection="1">
      <alignment vertical="center"/>
      <protection locked="0"/>
    </xf>
    <xf numFmtId="0" fontId="85" fillId="0" borderId="41" xfId="0" applyFont="1" applyFill="1" applyBorder="1" applyAlignment="1" applyProtection="1">
      <alignment horizontal="center"/>
      <protection locked="0"/>
    </xf>
    <xf numFmtId="0" fontId="21" fillId="3" borderId="39" xfId="0" applyFont="1" applyFill="1" applyBorder="1" applyAlignment="1" applyProtection="1">
      <alignment horizontal="left" vertical="center"/>
      <protection locked="0" hidden="1"/>
    </xf>
    <xf numFmtId="37" fontId="9" fillId="3" borderId="39" xfId="0" applyNumberFormat="1" applyFont="1" applyFill="1" applyBorder="1" applyAlignment="1" applyProtection="1">
      <alignment horizontal="center" vertical="center"/>
      <protection locked="0" hidden="1"/>
    </xf>
    <xf numFmtId="0" fontId="24" fillId="24" borderId="43" xfId="0" applyFont="1" applyFill="1" applyBorder="1" applyAlignment="1">
      <alignment horizontal="left" vertical="center"/>
    </xf>
    <xf numFmtId="0" fontId="24" fillId="24" borderId="44" xfId="0" applyFont="1" applyFill="1" applyBorder="1" applyAlignment="1">
      <alignment horizontal="left" vertical="center"/>
    </xf>
    <xf numFmtId="0" fontId="24" fillId="24" borderId="45" xfId="0" applyFont="1" applyFill="1" applyBorder="1" applyAlignment="1">
      <alignment horizontal="left" vertical="center"/>
    </xf>
    <xf numFmtId="0" fontId="24" fillId="25" borderId="43" xfId="0" applyFont="1" applyFill="1" applyBorder="1" applyAlignment="1">
      <alignment horizontal="left" vertical="center"/>
    </xf>
    <xf numFmtId="0" fontId="24" fillId="25" borderId="44" xfId="0" applyFont="1" applyFill="1" applyBorder="1" applyAlignment="1">
      <alignment horizontal="left" vertical="center"/>
    </xf>
    <xf numFmtId="0" fontId="24" fillId="25" borderId="45" xfId="0" applyFont="1" applyFill="1" applyBorder="1" applyAlignment="1">
      <alignment horizontal="left" vertical="center"/>
    </xf>
    <xf numFmtId="0" fontId="49" fillId="12" borderId="47" xfId="0" applyFont="1" applyFill="1" applyBorder="1" applyAlignment="1">
      <alignment horizontal="left" vertical="center" wrapText="1" indent="5"/>
    </xf>
    <xf numFmtId="0" fontId="49" fillId="12" borderId="48" xfId="0" applyFont="1" applyFill="1" applyBorder="1" applyAlignment="1">
      <alignment horizontal="left" vertical="center" wrapText="1" indent="5"/>
    </xf>
    <xf numFmtId="0" fontId="49" fillId="12" borderId="49" xfId="0" applyFont="1" applyFill="1" applyBorder="1" applyAlignment="1">
      <alignment horizontal="left" vertical="center" wrapText="1" indent="5"/>
    </xf>
    <xf numFmtId="0" fontId="49" fillId="12" borderId="50" xfId="0" applyFont="1" applyFill="1" applyBorder="1" applyAlignment="1">
      <alignment horizontal="left" vertical="center" wrapText="1" indent="5"/>
    </xf>
    <xf numFmtId="0" fontId="49" fillId="12" borderId="0" xfId="0" applyFont="1" applyFill="1" applyBorder="1" applyAlignment="1">
      <alignment horizontal="left" vertical="center" wrapText="1" indent="5"/>
    </xf>
    <xf numFmtId="0" fontId="49" fillId="12" borderId="51" xfId="0" applyFont="1" applyFill="1" applyBorder="1" applyAlignment="1">
      <alignment horizontal="left" vertical="center" wrapText="1" indent="5"/>
    </xf>
    <xf numFmtId="0" fontId="49" fillId="12" borderId="52" xfId="0" applyFont="1" applyFill="1" applyBorder="1" applyAlignment="1">
      <alignment horizontal="left" vertical="center" wrapText="1" indent="5"/>
    </xf>
    <xf numFmtId="0" fontId="49" fillId="12" borderId="53" xfId="0" applyFont="1" applyFill="1" applyBorder="1" applyAlignment="1">
      <alignment horizontal="left" vertical="center" wrapText="1" indent="5"/>
    </xf>
    <xf numFmtId="0" fontId="49" fillId="12" borderId="54" xfId="0" applyFont="1" applyFill="1" applyBorder="1" applyAlignment="1">
      <alignment horizontal="left" vertical="center" wrapText="1" indent="5"/>
    </xf>
    <xf numFmtId="0" fontId="60" fillId="18" borderId="3" xfId="0" applyFont="1" applyFill="1" applyBorder="1" applyAlignment="1">
      <alignment horizontal="center"/>
    </xf>
    <xf numFmtId="0" fontId="77" fillId="14" borderId="3" xfId="0" applyFont="1" applyFill="1" applyBorder="1" applyAlignment="1">
      <alignment horizontal="center" vertical="center"/>
    </xf>
    <xf numFmtId="0" fontId="24" fillId="4" borderId="43" xfId="0" applyFont="1" applyFill="1" applyBorder="1" applyAlignment="1">
      <alignment horizontal="left" vertical="center"/>
    </xf>
    <xf numFmtId="0" fontId="24" fillId="4" borderId="44" xfId="0" applyFont="1" applyFill="1" applyBorder="1" applyAlignment="1">
      <alignment horizontal="left" vertical="center"/>
    </xf>
    <xf numFmtId="0" fontId="24" fillId="4" borderId="45" xfId="0" applyFont="1" applyFill="1" applyBorder="1" applyAlignment="1">
      <alignment horizontal="left" vertical="center"/>
    </xf>
    <xf numFmtId="0" fontId="24" fillId="4" borderId="59" xfId="0" applyFont="1" applyFill="1" applyBorder="1" applyAlignment="1">
      <alignment horizontal="left" vertical="center"/>
    </xf>
    <xf numFmtId="0" fontId="24" fillId="4" borderId="60" xfId="0" applyFont="1" applyFill="1" applyBorder="1" applyAlignment="1">
      <alignment horizontal="left" vertical="center"/>
    </xf>
    <xf numFmtId="0" fontId="24" fillId="4" borderId="61" xfId="0" applyFont="1" applyFill="1" applyBorder="1" applyAlignment="1">
      <alignment horizontal="left" vertical="center"/>
    </xf>
    <xf numFmtId="0" fontId="74" fillId="12" borderId="102" xfId="0" quotePrefix="1" applyFont="1" applyFill="1" applyBorder="1" applyAlignment="1">
      <alignment horizontal="left" vertical="center" wrapText="1"/>
    </xf>
    <xf numFmtId="0" fontId="74" fillId="12" borderId="103" xfId="0" quotePrefix="1" applyFont="1" applyFill="1" applyBorder="1" applyAlignment="1">
      <alignment horizontal="left" vertical="center"/>
    </xf>
    <xf numFmtId="0" fontId="74" fillId="12" borderId="46" xfId="0" quotePrefix="1" applyFont="1" applyFill="1" applyBorder="1" applyAlignment="1">
      <alignment horizontal="left" vertical="center"/>
    </xf>
    <xf numFmtId="0" fontId="74" fillId="12" borderId="0" xfId="0" quotePrefix="1" applyFont="1" applyFill="1" applyAlignment="1">
      <alignment horizontal="left" vertical="center"/>
    </xf>
    <xf numFmtId="0" fontId="36" fillId="4" borderId="57" xfId="0" applyFont="1" applyFill="1" applyBorder="1" applyAlignment="1">
      <alignment horizontal="center" vertical="center" wrapText="1"/>
    </xf>
    <xf numFmtId="0" fontId="36" fillId="4" borderId="20" xfId="0" applyFont="1" applyFill="1" applyBorder="1" applyAlignment="1">
      <alignment horizontal="center" vertical="center" wrapText="1"/>
    </xf>
    <xf numFmtId="0" fontId="36" fillId="4" borderId="58" xfId="0" applyFont="1" applyFill="1" applyBorder="1" applyAlignment="1">
      <alignment horizontal="center" vertical="center" wrapText="1"/>
    </xf>
    <xf numFmtId="0" fontId="36" fillId="4" borderId="19" xfId="0" applyFont="1" applyFill="1" applyBorder="1" applyAlignment="1">
      <alignment horizontal="center" vertical="center" wrapText="1"/>
    </xf>
    <xf numFmtId="0" fontId="36" fillId="4" borderId="0" xfId="0" applyFont="1" applyFill="1" applyBorder="1" applyAlignment="1">
      <alignment horizontal="center" vertical="center" wrapText="1"/>
    </xf>
    <xf numFmtId="0" fontId="36" fillId="4" borderId="17" xfId="0" applyFont="1" applyFill="1" applyBorder="1" applyAlignment="1">
      <alignment horizontal="center" vertical="center" wrapText="1"/>
    </xf>
    <xf numFmtId="0" fontId="36" fillId="4" borderId="37" xfId="0" applyFont="1" applyFill="1" applyBorder="1" applyAlignment="1">
      <alignment horizontal="center" vertical="center" wrapText="1"/>
    </xf>
    <xf numFmtId="0" fontId="36" fillId="4" borderId="28" xfId="0" applyFont="1" applyFill="1" applyBorder="1" applyAlignment="1">
      <alignment horizontal="center" vertical="center" wrapText="1"/>
    </xf>
    <xf numFmtId="0" fontId="36" fillId="4" borderId="55" xfId="0" applyFont="1" applyFill="1" applyBorder="1" applyAlignment="1">
      <alignment horizontal="center" vertical="center" wrapText="1"/>
    </xf>
    <xf numFmtId="0" fontId="80" fillId="8" borderId="29" xfId="0" applyFont="1" applyFill="1" applyBorder="1" applyAlignment="1">
      <alignment horizontal="center" vertical="center"/>
    </xf>
    <xf numFmtId="0" fontId="80" fillId="8" borderId="4" xfId="0" applyFont="1" applyFill="1" applyBorder="1" applyAlignment="1">
      <alignment horizontal="center" vertical="center"/>
    </xf>
    <xf numFmtId="0" fontId="80" fillId="8" borderId="23" xfId="0" applyFont="1" applyFill="1" applyBorder="1" applyAlignment="1">
      <alignment horizontal="center" vertical="center"/>
    </xf>
    <xf numFmtId="0" fontId="80" fillId="8" borderId="5" xfId="0" applyFont="1" applyFill="1" applyBorder="1" applyAlignment="1">
      <alignment horizontal="center" vertical="center"/>
    </xf>
    <xf numFmtId="0" fontId="47" fillId="5" borderId="29" xfId="0" applyFont="1" applyFill="1" applyBorder="1" applyAlignment="1">
      <alignment horizontal="center" vertical="center"/>
    </xf>
    <xf numFmtId="0" fontId="47" fillId="5" borderId="4" xfId="0" applyFont="1" applyFill="1" applyBorder="1" applyAlignment="1">
      <alignment horizontal="center" vertical="center"/>
    </xf>
    <xf numFmtId="0" fontId="47" fillId="5" borderId="6" xfId="0" applyFont="1" applyFill="1" applyBorder="1" applyAlignment="1">
      <alignment horizontal="center" vertical="center"/>
    </xf>
    <xf numFmtId="0" fontId="47" fillId="5" borderId="23" xfId="0" applyFont="1" applyFill="1" applyBorder="1" applyAlignment="1">
      <alignment horizontal="center" vertical="center"/>
    </xf>
    <xf numFmtId="0" fontId="47" fillId="5" borderId="5" xfId="0" applyFont="1" applyFill="1" applyBorder="1" applyAlignment="1">
      <alignment horizontal="center" vertical="center"/>
    </xf>
    <xf numFmtId="0" fontId="47" fillId="5" borderId="8" xfId="0" applyFont="1" applyFill="1" applyBorder="1" applyAlignment="1">
      <alignment horizontal="center" vertical="center"/>
    </xf>
    <xf numFmtId="0" fontId="73" fillId="12" borderId="100" xfId="0" applyFont="1" applyFill="1" applyBorder="1" applyAlignment="1">
      <alignment horizontal="center" vertical="center"/>
    </xf>
    <xf numFmtId="0" fontId="73" fillId="12" borderId="101" xfId="0" applyFont="1" applyFill="1" applyBorder="1" applyAlignment="1">
      <alignment horizontal="center" vertical="center"/>
    </xf>
    <xf numFmtId="0" fontId="73" fillId="12" borderId="104" xfId="0" applyFont="1" applyFill="1" applyBorder="1" applyAlignment="1">
      <alignment horizontal="center" vertical="center"/>
    </xf>
    <xf numFmtId="0" fontId="73" fillId="12" borderId="105" xfId="0" applyFont="1" applyFill="1" applyBorder="1" applyAlignment="1">
      <alignment horizontal="center" vertical="center"/>
    </xf>
    <xf numFmtId="0" fontId="48" fillId="9" borderId="0" xfId="0" applyFont="1" applyFill="1" applyAlignment="1">
      <alignment horizontal="center" vertical="center" wrapText="1"/>
    </xf>
    <xf numFmtId="0" fontId="16" fillId="4" borderId="3" xfId="0" applyFont="1" applyFill="1" applyBorder="1" applyAlignment="1">
      <alignment vertical="center"/>
    </xf>
    <xf numFmtId="0" fontId="46" fillId="5" borderId="29" xfId="0" applyFont="1" applyFill="1" applyBorder="1" applyAlignment="1">
      <alignment horizontal="center" vertical="center"/>
    </xf>
    <xf numFmtId="0" fontId="46" fillId="5" borderId="4" xfId="0" applyFont="1" applyFill="1" applyBorder="1" applyAlignment="1">
      <alignment horizontal="center" vertical="center"/>
    </xf>
    <xf numFmtId="0" fontId="46" fillId="5" borderId="6" xfId="0" applyFont="1" applyFill="1" applyBorder="1" applyAlignment="1">
      <alignment horizontal="center" vertical="center"/>
    </xf>
    <xf numFmtId="0" fontId="46" fillId="5" borderId="23" xfId="0" applyFont="1" applyFill="1" applyBorder="1" applyAlignment="1">
      <alignment horizontal="center" vertical="center"/>
    </xf>
    <xf numFmtId="0" fontId="46" fillId="5" borderId="5" xfId="0" applyFont="1" applyFill="1" applyBorder="1" applyAlignment="1">
      <alignment horizontal="center" vertical="center"/>
    </xf>
    <xf numFmtId="0" fontId="46" fillId="5" borderId="8" xfId="0" applyFont="1" applyFill="1" applyBorder="1" applyAlignment="1">
      <alignment horizontal="center" vertical="center"/>
    </xf>
    <xf numFmtId="0" fontId="16" fillId="4" borderId="3" xfId="0" applyFont="1" applyFill="1" applyBorder="1" applyAlignment="1">
      <alignment horizontal="left" vertical="center"/>
    </xf>
    <xf numFmtId="0" fontId="16" fillId="0" borderId="18" xfId="0" applyFont="1" applyBorder="1" applyAlignment="1" applyProtection="1">
      <alignment horizontal="center" vertical="center"/>
    </xf>
    <xf numFmtId="0" fontId="16" fillId="0" borderId="15" xfId="0" applyFont="1" applyBorder="1" applyAlignment="1" applyProtection="1">
      <alignment horizontal="center" vertical="center"/>
    </xf>
    <xf numFmtId="0" fontId="16" fillId="0" borderId="22" xfId="0" applyFont="1" applyBorder="1" applyAlignment="1" applyProtection="1">
      <alignment horizontal="center" vertical="center"/>
    </xf>
    <xf numFmtId="0" fontId="51" fillId="5" borderId="29" xfId="0" applyFont="1" applyFill="1" applyBorder="1" applyAlignment="1">
      <alignment horizontal="center" vertical="center"/>
    </xf>
    <xf numFmtId="0" fontId="51" fillId="5" borderId="4" xfId="0" applyFont="1" applyFill="1" applyBorder="1" applyAlignment="1">
      <alignment horizontal="center" vertical="center"/>
    </xf>
    <xf numFmtId="0" fontId="51" fillId="5" borderId="6" xfId="0" applyFont="1" applyFill="1" applyBorder="1" applyAlignment="1">
      <alignment horizontal="center" vertical="center"/>
    </xf>
    <xf numFmtId="0" fontId="51" fillId="5" borderId="23" xfId="0" applyFont="1" applyFill="1" applyBorder="1" applyAlignment="1">
      <alignment horizontal="center" vertical="center"/>
    </xf>
    <xf numFmtId="0" fontId="51" fillId="5" borderId="5" xfId="0" applyFont="1" applyFill="1" applyBorder="1" applyAlignment="1">
      <alignment horizontal="center" vertical="center"/>
    </xf>
    <xf numFmtId="0" fontId="51" fillId="5" borderId="8" xfId="0" applyFont="1" applyFill="1" applyBorder="1" applyAlignment="1">
      <alignment horizontal="center" vertical="center"/>
    </xf>
    <xf numFmtId="0" fontId="53" fillId="12" borderId="0" xfId="0" applyFont="1" applyFill="1" applyAlignment="1">
      <alignment horizontal="center" vertical="center"/>
    </xf>
    <xf numFmtId="0" fontId="52" fillId="12" borderId="0" xfId="0" applyFont="1" applyFill="1" applyAlignment="1">
      <alignment horizontal="left" vertical="center" wrapText="1"/>
    </xf>
    <xf numFmtId="0" fontId="44" fillId="5" borderId="29" xfId="0" applyFont="1" applyFill="1" applyBorder="1" applyAlignment="1">
      <alignment horizontal="center" vertical="center" wrapText="1"/>
    </xf>
    <xf numFmtId="0" fontId="44" fillId="5" borderId="4" xfId="0" applyFont="1" applyFill="1" applyBorder="1" applyAlignment="1">
      <alignment horizontal="center" vertical="center" wrapText="1"/>
    </xf>
    <xf numFmtId="0" fontId="44" fillId="5" borderId="6" xfId="0" applyFont="1" applyFill="1" applyBorder="1" applyAlignment="1">
      <alignment horizontal="center" vertical="center" wrapText="1"/>
    </xf>
    <xf numFmtId="0" fontId="44" fillId="5" borderId="23" xfId="0" applyFont="1" applyFill="1" applyBorder="1" applyAlignment="1">
      <alignment horizontal="center" vertical="center" wrapText="1"/>
    </xf>
    <xf numFmtId="0" fontId="44" fillId="5" borderId="5" xfId="0" applyFont="1" applyFill="1" applyBorder="1" applyAlignment="1">
      <alignment horizontal="center" vertical="center" wrapText="1"/>
    </xf>
    <xf numFmtId="0" fontId="44" fillId="5" borderId="8" xfId="0" applyFont="1" applyFill="1" applyBorder="1" applyAlignment="1">
      <alignment horizontal="center" vertical="center" wrapText="1"/>
    </xf>
    <xf numFmtId="0" fontId="52" fillId="12" borderId="0" xfId="0" applyFont="1" applyFill="1" applyAlignment="1">
      <alignment horizontal="left" vertical="center"/>
    </xf>
    <xf numFmtId="0" fontId="52" fillId="12" borderId="0" xfId="0" applyFont="1" applyFill="1" applyAlignment="1">
      <alignment horizontal="center" vertical="center"/>
    </xf>
    <xf numFmtId="0" fontId="52" fillId="12" borderId="7" xfId="0" applyFont="1" applyFill="1" applyBorder="1" applyAlignment="1">
      <alignment horizontal="center" vertical="center"/>
    </xf>
    <xf numFmtId="0" fontId="17" fillId="0" borderId="29" xfId="0" applyFont="1" applyBorder="1" applyAlignment="1">
      <alignment horizontal="center"/>
    </xf>
    <xf numFmtId="0" fontId="17" fillId="0" borderId="4" xfId="0" applyFont="1" applyBorder="1" applyAlignment="1">
      <alignment horizontal="center"/>
    </xf>
    <xf numFmtId="0" fontId="17" fillId="0" borderId="6" xfId="0" applyFont="1" applyBorder="1" applyAlignment="1">
      <alignment horizontal="center"/>
    </xf>
    <xf numFmtId="0" fontId="44" fillId="0" borderId="30" xfId="0" applyFont="1" applyBorder="1" applyAlignment="1">
      <alignment horizontal="center"/>
    </xf>
    <xf numFmtId="0" fontId="44" fillId="0" borderId="0" xfId="0" applyFont="1" applyBorder="1" applyAlignment="1">
      <alignment horizontal="center"/>
    </xf>
    <xf numFmtId="0" fontId="44" fillId="0" borderId="7" xfId="0" applyFont="1" applyBorder="1" applyAlignment="1">
      <alignment horizontal="center"/>
    </xf>
    <xf numFmtId="0" fontId="50" fillId="0" borderId="23" xfId="0" applyFont="1" applyBorder="1" applyAlignment="1">
      <alignment horizontal="center"/>
    </xf>
    <xf numFmtId="0" fontId="50" fillId="0" borderId="5" xfId="0" applyFont="1" applyBorder="1" applyAlignment="1">
      <alignment horizontal="center"/>
    </xf>
    <xf numFmtId="0" fontId="50" fillId="0" borderId="8" xfId="0" applyFont="1" applyBorder="1" applyAlignment="1">
      <alignment horizontal="center"/>
    </xf>
    <xf numFmtId="0" fontId="50" fillId="0" borderId="31" xfId="0" applyFont="1" applyBorder="1" applyAlignment="1">
      <alignment horizontal="center" vertical="center"/>
    </xf>
    <xf numFmtId="0" fontId="50" fillId="0" borderId="65" xfId="0" applyFont="1" applyBorder="1" applyAlignment="1">
      <alignment horizontal="center" vertical="center"/>
    </xf>
    <xf numFmtId="0" fontId="50" fillId="0" borderId="32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6" fillId="0" borderId="0" xfId="0" applyFont="1" applyAlignment="1" applyProtection="1">
      <alignment horizontal="left" vertical="center"/>
      <protection locked="0"/>
    </xf>
    <xf numFmtId="0" fontId="16" fillId="0" borderId="0" xfId="0" applyFont="1" applyAlignment="1">
      <alignment horizontal="left" vertical="center"/>
    </xf>
    <xf numFmtId="0" fontId="16" fillId="0" borderId="24" xfId="0" applyFont="1" applyBorder="1" applyAlignment="1">
      <alignment horizontal="center" vertical="center"/>
    </xf>
    <xf numFmtId="0" fontId="16" fillId="0" borderId="16" xfId="0" applyFont="1" applyBorder="1" applyAlignment="1">
      <alignment horizontal="center" vertical="center"/>
    </xf>
    <xf numFmtId="0" fontId="16" fillId="0" borderId="1" xfId="0" applyFont="1" applyBorder="1" applyAlignment="1">
      <alignment horizontal="center" vertical="center"/>
    </xf>
    <xf numFmtId="0" fontId="16" fillId="5" borderId="24" xfId="0" applyFont="1" applyFill="1" applyBorder="1" applyAlignment="1">
      <alignment horizontal="left" vertical="center" wrapText="1" indent="1"/>
    </xf>
    <xf numFmtId="0" fontId="16" fillId="5" borderId="16" xfId="0" quotePrefix="1" applyFont="1" applyFill="1" applyBorder="1" applyAlignment="1">
      <alignment horizontal="left" vertical="center" wrapText="1" indent="1"/>
    </xf>
    <xf numFmtId="0" fontId="16" fillId="5" borderId="1" xfId="0" quotePrefix="1" applyFont="1" applyFill="1" applyBorder="1" applyAlignment="1">
      <alignment horizontal="left" vertical="center" wrapText="1" indent="1"/>
    </xf>
    <xf numFmtId="0" fontId="16" fillId="0" borderId="57" xfId="0" applyFont="1" applyBorder="1" applyAlignment="1">
      <alignment horizontal="center" vertical="center"/>
    </xf>
    <xf numFmtId="0" fontId="16" fillId="0" borderId="20" xfId="0" applyFont="1" applyBorder="1" applyAlignment="1">
      <alignment horizontal="center" vertical="center"/>
    </xf>
    <xf numFmtId="0" fontId="16" fillId="0" borderId="58" xfId="0" applyFont="1" applyBorder="1" applyAlignment="1">
      <alignment horizontal="center" vertical="center"/>
    </xf>
    <xf numFmtId="0" fontId="16" fillId="0" borderId="24" xfId="0" applyFont="1" applyBorder="1" applyAlignment="1">
      <alignment horizontal="center" vertical="center" wrapText="1"/>
    </xf>
    <xf numFmtId="0" fontId="21" fillId="0" borderId="0" xfId="0" applyFont="1" applyAlignment="1" applyProtection="1">
      <alignment horizontal="left" vertical="center"/>
      <protection locked="0"/>
    </xf>
    <xf numFmtId="0" fontId="21" fillId="0" borderId="0" xfId="0" applyFont="1" applyAlignment="1">
      <alignment horizontal="left" vertical="center"/>
    </xf>
    <xf numFmtId="0" fontId="16" fillId="0" borderId="0" xfId="0" applyFont="1" applyAlignment="1" applyProtection="1">
      <alignment horizontal="left" vertical="top" wrapText="1"/>
      <protection locked="0"/>
    </xf>
    <xf numFmtId="0" fontId="16" fillId="24" borderId="3" xfId="0" applyFont="1" applyFill="1" applyBorder="1" applyAlignment="1" applyProtection="1">
      <alignment horizontal="right" vertical="center" wrapText="1"/>
      <protection hidden="1"/>
    </xf>
    <xf numFmtId="0" fontId="16" fillId="0" borderId="24" xfId="0" applyFont="1" applyBorder="1" applyAlignment="1" applyProtection="1">
      <alignment horizontal="center" vertical="center" wrapText="1"/>
      <protection hidden="1"/>
    </xf>
    <xf numFmtId="0" fontId="16" fillId="0" borderId="16" xfId="0" applyFont="1" applyBorder="1" applyAlignment="1" applyProtection="1">
      <alignment horizontal="center" vertical="center" wrapText="1"/>
      <protection hidden="1"/>
    </xf>
    <xf numFmtId="0" fontId="16" fillId="0" borderId="1" xfId="0" applyFont="1" applyBorder="1" applyAlignment="1" applyProtection="1">
      <alignment horizontal="center" vertical="center" wrapText="1"/>
      <protection hidden="1"/>
    </xf>
    <xf numFmtId="0" fontId="24" fillId="18" borderId="57" xfId="0" applyFont="1" applyFill="1" applyBorder="1" applyAlignment="1">
      <alignment horizontal="center" vertical="center" wrapText="1"/>
    </xf>
    <xf numFmtId="0" fontId="24" fillId="18" borderId="20" xfId="0" applyFont="1" applyFill="1" applyBorder="1" applyAlignment="1">
      <alignment horizontal="center" vertical="center" wrapText="1"/>
    </xf>
    <xf numFmtId="0" fontId="24" fillId="18" borderId="58" xfId="0" applyFont="1" applyFill="1" applyBorder="1" applyAlignment="1">
      <alignment horizontal="center" vertical="center" wrapText="1"/>
    </xf>
    <xf numFmtId="0" fontId="24" fillId="18" borderId="19" xfId="0" applyFont="1" applyFill="1" applyBorder="1" applyAlignment="1">
      <alignment horizontal="center" vertical="center" wrapText="1"/>
    </xf>
    <xf numFmtId="0" fontId="24" fillId="18" borderId="0" xfId="0" applyFont="1" applyFill="1" applyBorder="1" applyAlignment="1">
      <alignment horizontal="center" vertical="center" wrapText="1"/>
    </xf>
    <xf numFmtId="0" fontId="24" fillId="18" borderId="17" xfId="0" applyFont="1" applyFill="1" applyBorder="1" applyAlignment="1">
      <alignment horizontal="center" vertical="center" wrapText="1"/>
    </xf>
    <xf numFmtId="0" fontId="24" fillId="18" borderId="37" xfId="0" applyFont="1" applyFill="1" applyBorder="1" applyAlignment="1">
      <alignment horizontal="center" vertical="center" wrapText="1"/>
    </xf>
    <xf numFmtId="0" fontId="24" fillId="18" borderId="28" xfId="0" applyFont="1" applyFill="1" applyBorder="1" applyAlignment="1">
      <alignment horizontal="center" vertical="center" wrapText="1"/>
    </xf>
    <xf numFmtId="0" fontId="24" fillId="18" borderId="55" xfId="0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165" fontId="16" fillId="22" borderId="3" xfId="0" applyNumberFormat="1" applyFont="1" applyFill="1" applyBorder="1" applyAlignment="1" applyProtection="1">
      <alignment horizontal="center" vertical="center"/>
      <protection hidden="1"/>
    </xf>
    <xf numFmtId="0" fontId="16" fillId="22" borderId="57" xfId="0" applyFont="1" applyFill="1" applyBorder="1" applyAlignment="1" applyProtection="1">
      <alignment horizontal="left" vertical="center"/>
      <protection hidden="1"/>
    </xf>
    <xf numFmtId="0" fontId="16" fillId="22" borderId="20" xfId="0" applyFont="1" applyFill="1" applyBorder="1" applyAlignment="1" applyProtection="1">
      <alignment horizontal="left" vertical="center"/>
      <protection hidden="1"/>
    </xf>
    <xf numFmtId="0" fontId="16" fillId="22" borderId="58" xfId="0" applyFont="1" applyFill="1" applyBorder="1" applyAlignment="1" applyProtection="1">
      <alignment horizontal="left" vertical="center"/>
      <protection hidden="1"/>
    </xf>
    <xf numFmtId="0" fontId="16" fillId="22" borderId="37" xfId="0" applyFont="1" applyFill="1" applyBorder="1" applyAlignment="1" applyProtection="1">
      <alignment horizontal="left" vertical="center"/>
      <protection hidden="1"/>
    </xf>
    <xf numFmtId="0" fontId="16" fillId="22" borderId="28" xfId="0" applyFont="1" applyFill="1" applyBorder="1" applyAlignment="1" applyProtection="1">
      <alignment horizontal="left" vertical="center"/>
      <protection hidden="1"/>
    </xf>
    <xf numFmtId="0" fontId="16" fillId="22" borderId="55" xfId="0" applyFont="1" applyFill="1" applyBorder="1" applyAlignment="1" applyProtection="1">
      <alignment horizontal="left" vertical="center"/>
      <protection hidden="1"/>
    </xf>
    <xf numFmtId="0" fontId="16" fillId="0" borderId="57" xfId="0" applyFont="1" applyBorder="1" applyAlignment="1" applyProtection="1">
      <alignment horizontal="center" vertical="center"/>
      <protection hidden="1"/>
    </xf>
    <xf numFmtId="0" fontId="16" fillId="0" borderId="20" xfId="0" applyFont="1" applyBorder="1" applyAlignment="1" applyProtection="1">
      <alignment horizontal="center" vertical="center"/>
      <protection hidden="1"/>
    </xf>
    <xf numFmtId="0" fontId="16" fillId="0" borderId="58" xfId="0" applyFont="1" applyBorder="1" applyAlignment="1" applyProtection="1">
      <alignment horizontal="center" vertical="center"/>
      <protection hidden="1"/>
    </xf>
    <xf numFmtId="0" fontId="16" fillId="0" borderId="16" xfId="0" applyFont="1" applyBorder="1" applyAlignment="1" applyProtection="1">
      <alignment horizontal="center" vertical="center"/>
      <protection hidden="1"/>
    </xf>
    <xf numFmtId="0" fontId="16" fillId="0" borderId="1" xfId="0" applyFont="1" applyBorder="1" applyAlignment="1" applyProtection="1">
      <alignment horizontal="center" vertical="center"/>
      <protection hidden="1"/>
    </xf>
    <xf numFmtId="2" fontId="16" fillId="24" borderId="18" xfId="0" applyNumberFormat="1" applyFont="1" applyFill="1" applyBorder="1" applyAlignment="1" applyProtection="1">
      <alignment horizontal="center" vertical="center"/>
      <protection hidden="1"/>
    </xf>
    <xf numFmtId="2" fontId="16" fillId="24" borderId="27" xfId="0" applyNumberFormat="1" applyFont="1" applyFill="1" applyBorder="1" applyAlignment="1" applyProtection="1">
      <alignment horizontal="center" vertical="center"/>
      <protection hidden="1"/>
    </xf>
    <xf numFmtId="165" fontId="16" fillId="5" borderId="18" xfId="0" applyNumberFormat="1" applyFont="1" applyFill="1" applyBorder="1" applyAlignment="1" applyProtection="1">
      <alignment horizontal="center" vertical="center"/>
      <protection hidden="1"/>
    </xf>
    <xf numFmtId="165" fontId="16" fillId="5" borderId="27" xfId="0" applyNumberFormat="1" applyFont="1" applyFill="1" applyBorder="1" applyAlignment="1" applyProtection="1">
      <alignment horizontal="center" vertical="center"/>
      <protection hidden="1"/>
    </xf>
    <xf numFmtId="0" fontId="16" fillId="4" borderId="18" xfId="0" applyFont="1" applyFill="1" applyBorder="1" applyAlignment="1" applyProtection="1">
      <alignment horizontal="center" vertical="center"/>
      <protection hidden="1"/>
    </xf>
    <xf numFmtId="0" fontId="16" fillId="4" borderId="26" xfId="0" applyFont="1" applyFill="1" applyBorder="1" applyAlignment="1" applyProtection="1">
      <alignment horizontal="center" vertical="center"/>
      <protection hidden="1"/>
    </xf>
    <xf numFmtId="0" fontId="16" fillId="4" borderId="27" xfId="0" applyFont="1" applyFill="1" applyBorder="1" applyAlignment="1" applyProtection="1">
      <alignment horizontal="center" vertical="center"/>
      <protection hidden="1"/>
    </xf>
    <xf numFmtId="0" fontId="16" fillId="5" borderId="18" xfId="0" applyFont="1" applyFill="1" applyBorder="1" applyAlignment="1" applyProtection="1">
      <alignment horizontal="left" vertical="center"/>
      <protection hidden="1"/>
    </xf>
    <xf numFmtId="0" fontId="16" fillId="5" borderId="26" xfId="0" applyFont="1" applyFill="1" applyBorder="1" applyAlignment="1" applyProtection="1">
      <alignment horizontal="left" vertical="center"/>
      <protection hidden="1"/>
    </xf>
    <xf numFmtId="0" fontId="16" fillId="5" borderId="27" xfId="0" applyFont="1" applyFill="1" applyBorder="1" applyAlignment="1" applyProtection="1">
      <alignment horizontal="left" vertical="center"/>
      <protection hidden="1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 vertical="center"/>
    </xf>
    <xf numFmtId="165" fontId="16" fillId="0" borderId="0" xfId="0" applyNumberFormat="1" applyFont="1" applyFill="1" applyBorder="1" applyAlignment="1" applyProtection="1">
      <alignment horizontal="center" vertical="center"/>
      <protection hidden="1"/>
    </xf>
    <xf numFmtId="1" fontId="16" fillId="0" borderId="0" xfId="0" applyNumberFormat="1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center" vertical="center"/>
    </xf>
    <xf numFmtId="0" fontId="55" fillId="4" borderId="24" xfId="0" applyFont="1" applyFill="1" applyBorder="1" applyAlignment="1" applyProtection="1">
      <alignment horizontal="center" vertical="center"/>
      <protection hidden="1"/>
    </xf>
    <xf numFmtId="0" fontId="55" fillId="4" borderId="1" xfId="0" applyFont="1" applyFill="1" applyBorder="1" applyAlignment="1" applyProtection="1">
      <alignment horizontal="center" vertical="center"/>
      <protection hidden="1"/>
    </xf>
    <xf numFmtId="0" fontId="55" fillId="4" borderId="24" xfId="0" applyFont="1" applyFill="1" applyBorder="1" applyAlignment="1">
      <alignment horizontal="center" vertical="center"/>
    </xf>
    <xf numFmtId="0" fontId="55" fillId="4" borderId="1" xfId="0" applyFont="1" applyFill="1" applyBorder="1" applyAlignment="1">
      <alignment horizontal="center" vertical="center"/>
    </xf>
    <xf numFmtId="0" fontId="70" fillId="14" borderId="56" xfId="0" applyFont="1" applyFill="1" applyBorder="1" applyAlignment="1">
      <alignment horizontal="center" vertical="center" wrapText="1"/>
    </xf>
    <xf numFmtId="0" fontId="70" fillId="14" borderId="63" xfId="0" applyFont="1" applyFill="1" applyBorder="1" applyAlignment="1">
      <alignment horizontal="center" vertical="center" wrapText="1"/>
    </xf>
    <xf numFmtId="0" fontId="70" fillId="14" borderId="62" xfId="0" applyFont="1" applyFill="1" applyBorder="1" applyAlignment="1">
      <alignment horizontal="center" vertical="center" wrapText="1"/>
    </xf>
    <xf numFmtId="0" fontId="40" fillId="0" borderId="18" xfId="0" applyFont="1" applyBorder="1" applyAlignment="1">
      <alignment horizontal="right" vertical="center"/>
    </xf>
    <xf numFmtId="0" fontId="40" fillId="0" borderId="27" xfId="0" applyFont="1" applyBorder="1" applyAlignment="1">
      <alignment horizontal="right" vertical="center"/>
    </xf>
    <xf numFmtId="0" fontId="54" fillId="18" borderId="66" xfId="0" applyFont="1" applyFill="1" applyBorder="1" applyAlignment="1">
      <alignment horizontal="center" vertical="center"/>
    </xf>
    <xf numFmtId="0" fontId="54" fillId="18" borderId="67" xfId="0" applyFont="1" applyFill="1" applyBorder="1" applyAlignment="1">
      <alignment horizontal="center" vertical="center"/>
    </xf>
    <xf numFmtId="0" fontId="54" fillId="16" borderId="18" xfId="0" applyFont="1" applyFill="1" applyBorder="1" applyAlignment="1">
      <alignment horizontal="center" vertical="center"/>
    </xf>
    <xf numFmtId="0" fontId="54" fillId="16" borderId="26" xfId="0" applyFont="1" applyFill="1" applyBorder="1" applyAlignment="1">
      <alignment horizontal="center" vertical="center"/>
    </xf>
    <xf numFmtId="0" fontId="40" fillId="0" borderId="3" xfId="0" applyFont="1" applyBorder="1" applyAlignment="1">
      <alignment horizontal="center" vertical="center"/>
    </xf>
    <xf numFmtId="0" fontId="62" fillId="20" borderId="29" xfId="0" applyFont="1" applyFill="1" applyBorder="1" applyAlignment="1">
      <alignment horizontal="center" vertical="center"/>
    </xf>
    <xf numFmtId="0" fontId="62" fillId="20" borderId="4" xfId="0" applyFont="1" applyFill="1" applyBorder="1" applyAlignment="1">
      <alignment horizontal="center" vertical="center"/>
    </xf>
    <xf numFmtId="0" fontId="62" fillId="20" borderId="6" xfId="0" applyFont="1" applyFill="1" applyBorder="1" applyAlignment="1">
      <alignment horizontal="center" vertical="center"/>
    </xf>
    <xf numFmtId="0" fontId="62" fillId="20" borderId="23" xfId="0" applyFont="1" applyFill="1" applyBorder="1" applyAlignment="1">
      <alignment horizontal="center" vertical="center"/>
    </xf>
    <xf numFmtId="0" fontId="62" fillId="20" borderId="5" xfId="0" applyFont="1" applyFill="1" applyBorder="1" applyAlignment="1">
      <alignment horizontal="center" vertical="center"/>
    </xf>
    <xf numFmtId="0" fontId="62" fillId="20" borderId="8" xfId="0" applyFont="1" applyFill="1" applyBorder="1" applyAlignment="1">
      <alignment horizontal="center" vertical="center"/>
    </xf>
    <xf numFmtId="0" fontId="40" fillId="21" borderId="3" xfId="0" applyFont="1" applyFill="1" applyBorder="1" applyAlignment="1">
      <alignment horizontal="left" vertical="center" indent="1"/>
    </xf>
    <xf numFmtId="0" fontId="44" fillId="5" borderId="56" xfId="0" applyFont="1" applyFill="1" applyBorder="1" applyAlignment="1">
      <alignment horizontal="center" vertical="center" wrapText="1"/>
    </xf>
    <xf numFmtId="0" fontId="44" fillId="5" borderId="63" xfId="0" applyFont="1" applyFill="1" applyBorder="1" applyAlignment="1">
      <alignment horizontal="center" vertical="center" wrapText="1"/>
    </xf>
    <xf numFmtId="0" fontId="44" fillId="5" borderId="62" xfId="0" applyFont="1" applyFill="1" applyBorder="1" applyAlignment="1">
      <alignment horizontal="center" vertical="center" wrapText="1"/>
    </xf>
    <xf numFmtId="2" fontId="21" fillId="0" borderId="0" xfId="0" applyNumberFormat="1" applyFont="1" applyAlignment="1">
      <alignment horizontal="left" vertical="center"/>
    </xf>
    <xf numFmtId="0" fontId="16" fillId="0" borderId="0" xfId="0" applyFont="1" applyFill="1" applyAlignment="1">
      <alignment horizontal="left" vertical="center"/>
    </xf>
    <xf numFmtId="14" fontId="21" fillId="0" borderId="0" xfId="0" applyNumberFormat="1" applyFont="1" applyFill="1" applyAlignment="1" applyProtection="1">
      <alignment horizontal="left" vertical="center"/>
      <protection locked="0"/>
    </xf>
    <xf numFmtId="0" fontId="62" fillId="0" borderId="18" xfId="0" applyFont="1" applyFill="1" applyBorder="1" applyAlignment="1">
      <alignment horizontal="center" vertical="center"/>
    </xf>
    <xf numFmtId="0" fontId="62" fillId="0" borderId="26" xfId="0" applyFont="1" applyFill="1" applyBorder="1" applyAlignment="1">
      <alignment horizontal="center" vertical="center"/>
    </xf>
    <xf numFmtId="0" fontId="20" fillId="0" borderId="57" xfId="0" applyFont="1" applyFill="1" applyBorder="1" applyAlignment="1">
      <alignment horizontal="center" vertical="center"/>
    </xf>
    <xf numFmtId="0" fontId="20" fillId="0" borderId="20" xfId="0" applyFont="1" applyFill="1" applyBorder="1" applyAlignment="1">
      <alignment horizontal="center" vertical="center"/>
    </xf>
    <xf numFmtId="0" fontId="20" fillId="0" borderId="58" xfId="0" applyFont="1" applyFill="1" applyBorder="1" applyAlignment="1">
      <alignment horizontal="center" vertical="center"/>
    </xf>
    <xf numFmtId="0" fontId="62" fillId="0" borderId="19" xfId="0" applyFont="1" applyFill="1" applyBorder="1" applyAlignment="1">
      <alignment horizontal="center" vertical="center"/>
    </xf>
    <xf numFmtId="0" fontId="62" fillId="0" borderId="0" xfId="0" applyFont="1" applyFill="1" applyBorder="1" applyAlignment="1">
      <alignment horizontal="center" vertical="center"/>
    </xf>
    <xf numFmtId="0" fontId="62" fillId="0" borderId="17" xfId="0" applyFont="1" applyFill="1" applyBorder="1" applyAlignment="1">
      <alignment horizontal="center" vertical="center"/>
    </xf>
    <xf numFmtId="0" fontId="54" fillId="0" borderId="37" xfId="0" applyFont="1" applyFill="1" applyBorder="1" applyAlignment="1">
      <alignment horizontal="center" vertical="center"/>
    </xf>
    <xf numFmtId="0" fontId="54" fillId="0" borderId="28" xfId="0" applyFont="1" applyFill="1" applyBorder="1" applyAlignment="1">
      <alignment horizontal="center" vertical="center"/>
    </xf>
    <xf numFmtId="0" fontId="54" fillId="0" borderId="55" xfId="0" applyFont="1" applyFill="1" applyBorder="1" applyAlignment="1">
      <alignment horizontal="center" vertical="center"/>
    </xf>
    <xf numFmtId="0" fontId="16" fillId="0" borderId="24" xfId="0" applyFont="1" applyFill="1" applyBorder="1" applyAlignment="1">
      <alignment horizontal="center" vertical="center" textRotation="90"/>
    </xf>
    <xf numFmtId="0" fontId="16" fillId="0" borderId="16" xfId="0" applyFont="1" applyFill="1" applyBorder="1" applyAlignment="1">
      <alignment horizontal="center" vertical="center" textRotation="90"/>
    </xf>
    <xf numFmtId="0" fontId="16" fillId="0" borderId="1" xfId="0" applyFont="1" applyFill="1" applyBorder="1" applyAlignment="1">
      <alignment horizontal="center" vertical="center" textRotation="90"/>
    </xf>
    <xf numFmtId="0" fontId="21" fillId="0" borderId="0" xfId="0" applyFont="1" applyFill="1" applyAlignment="1">
      <alignment horizontal="center" vertical="center"/>
    </xf>
    <xf numFmtId="0" fontId="21" fillId="0" borderId="88" xfId="0" applyFont="1" applyFill="1" applyBorder="1" applyAlignment="1">
      <alignment horizontal="center" vertical="center"/>
    </xf>
    <xf numFmtId="0" fontId="21" fillId="0" borderId="36" xfId="0" applyFont="1" applyFill="1" applyBorder="1" applyAlignment="1">
      <alignment horizontal="center" vertical="center"/>
    </xf>
    <xf numFmtId="0" fontId="21" fillId="0" borderId="89" xfId="0" applyFont="1" applyFill="1" applyBorder="1" applyAlignment="1">
      <alignment horizontal="center"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18" xfId="0" applyFont="1" applyFill="1" applyBorder="1" applyAlignment="1">
      <alignment horizontal="center" vertical="center"/>
    </xf>
    <xf numFmtId="0" fontId="21" fillId="0" borderId="24" xfId="0" applyFont="1" applyFill="1" applyBorder="1" applyAlignment="1">
      <alignment horizontal="center" vertical="center"/>
    </xf>
    <xf numFmtId="0" fontId="21" fillId="0" borderId="16" xfId="0" applyFont="1" applyFill="1" applyBorder="1" applyAlignment="1">
      <alignment horizontal="center" vertical="center"/>
    </xf>
    <xf numFmtId="1" fontId="21" fillId="0" borderId="24" xfId="0" applyNumberFormat="1" applyFont="1" applyFill="1" applyBorder="1" applyAlignment="1">
      <alignment horizontal="center" vertical="center"/>
    </xf>
    <xf numFmtId="1" fontId="21" fillId="0" borderId="16" xfId="0" applyNumberFormat="1" applyFont="1" applyFill="1" applyBorder="1" applyAlignment="1">
      <alignment horizontal="center" vertical="center"/>
    </xf>
    <xf numFmtId="1" fontId="21" fillId="0" borderId="1" xfId="0" applyNumberFormat="1" applyFont="1" applyFill="1" applyBorder="1" applyAlignment="1">
      <alignment horizontal="center" vertical="center"/>
    </xf>
    <xf numFmtId="0" fontId="21" fillId="0" borderId="27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textRotation="90"/>
    </xf>
    <xf numFmtId="0" fontId="21" fillId="0" borderId="0" xfId="0" applyFont="1" applyFill="1" applyBorder="1" applyAlignment="1">
      <alignment horizontal="left" vertical="center"/>
    </xf>
    <xf numFmtId="0" fontId="21" fillId="0" borderId="0" xfId="0" applyFont="1" applyFill="1" applyBorder="1" applyAlignment="1" applyProtection="1">
      <alignment horizontal="left" vertical="center"/>
      <protection locked="0"/>
    </xf>
    <xf numFmtId="0" fontId="66" fillId="17" borderId="82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2" fontId="13" fillId="0" borderId="18" xfId="0" applyNumberFormat="1" applyFont="1" applyFill="1" applyBorder="1" applyAlignment="1">
      <alignment horizontal="center" vertical="center"/>
    </xf>
    <xf numFmtId="2" fontId="13" fillId="0" borderId="27" xfId="0" applyNumberFormat="1" applyFont="1" applyFill="1" applyBorder="1" applyAlignment="1">
      <alignment horizontal="center" vertical="center"/>
    </xf>
    <xf numFmtId="39" fontId="13" fillId="0" borderId="18" xfId="0" applyNumberFormat="1" applyFont="1" applyFill="1" applyBorder="1" applyAlignment="1">
      <alignment horizontal="center" vertical="center"/>
    </xf>
    <xf numFmtId="39" fontId="13" fillId="0" borderId="27" xfId="0" applyNumberFormat="1" applyFont="1" applyFill="1" applyBorder="1" applyAlignment="1">
      <alignment horizontal="center" vertical="center"/>
    </xf>
    <xf numFmtId="2" fontId="13" fillId="0" borderId="3" xfId="0" applyNumberFormat="1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textRotation="90"/>
    </xf>
    <xf numFmtId="0" fontId="6" fillId="0" borderId="0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horizontal="left" vertical="center"/>
    </xf>
    <xf numFmtId="0" fontId="22" fillId="0" borderId="0" xfId="0" applyFont="1" applyFill="1" applyAlignment="1">
      <alignment horizontal="center" vertical="center"/>
    </xf>
    <xf numFmtId="2" fontId="22" fillId="0" borderId="0" xfId="0" applyNumberFormat="1" applyFont="1" applyFill="1" applyAlignment="1">
      <alignment horizontal="left" vertical="center"/>
    </xf>
    <xf numFmtId="0" fontId="44" fillId="5" borderId="30" xfId="0" applyFont="1" applyFill="1" applyBorder="1" applyAlignment="1">
      <alignment horizontal="center" vertical="center" wrapText="1"/>
    </xf>
    <xf numFmtId="0" fontId="44" fillId="5" borderId="0" xfId="0" applyFont="1" applyFill="1" applyBorder="1" applyAlignment="1">
      <alignment horizontal="center" vertical="center" wrapText="1"/>
    </xf>
    <xf numFmtId="0" fontId="44" fillId="5" borderId="7" xfId="0" applyFont="1" applyFill="1" applyBorder="1" applyAlignment="1">
      <alignment horizontal="center" vertical="center" wrapText="1"/>
    </xf>
    <xf numFmtId="0" fontId="20" fillId="0" borderId="29" xfId="0" applyFont="1" applyFill="1" applyBorder="1" applyAlignment="1">
      <alignment horizontal="center" vertical="center"/>
    </xf>
    <xf numFmtId="0" fontId="20" fillId="0" borderId="4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center" vertical="center"/>
    </xf>
    <xf numFmtId="0" fontId="62" fillId="0" borderId="30" xfId="0" applyFont="1" applyFill="1" applyBorder="1" applyAlignment="1">
      <alignment horizontal="center" vertical="center"/>
    </xf>
    <xf numFmtId="0" fontId="62" fillId="0" borderId="7" xfId="0" applyFont="1" applyFill="1" applyBorder="1" applyAlignment="1">
      <alignment horizontal="center" vertical="center"/>
    </xf>
    <xf numFmtId="0" fontId="54" fillId="0" borderId="23" xfId="0" applyFont="1" applyFill="1" applyBorder="1" applyAlignment="1">
      <alignment horizontal="center" vertical="center"/>
    </xf>
    <xf numFmtId="0" fontId="54" fillId="0" borderId="5" xfId="0" applyFont="1" applyFill="1" applyBorder="1" applyAlignment="1">
      <alignment horizontal="center" vertical="center"/>
    </xf>
    <xf numFmtId="0" fontId="54" fillId="0" borderId="8" xfId="0" applyFont="1" applyFill="1" applyBorder="1" applyAlignment="1">
      <alignment horizontal="center" vertical="center"/>
    </xf>
    <xf numFmtId="0" fontId="54" fillId="0" borderId="31" xfId="0" applyFont="1" applyFill="1" applyBorder="1" applyAlignment="1">
      <alignment horizontal="center" vertical="center"/>
    </xf>
    <xf numFmtId="0" fontId="54" fillId="0" borderId="65" xfId="0" applyFont="1" applyFill="1" applyBorder="1" applyAlignment="1">
      <alignment horizontal="center" vertical="center"/>
    </xf>
    <xf numFmtId="0" fontId="54" fillId="0" borderId="32" xfId="0" applyFont="1" applyFill="1" applyBorder="1" applyAlignment="1">
      <alignment horizontal="center" vertical="center"/>
    </xf>
    <xf numFmtId="39" fontId="13" fillId="0" borderId="3" xfId="0" applyNumberFormat="1" applyFont="1" applyFill="1" applyBorder="1" applyAlignment="1">
      <alignment horizontal="center" vertical="center"/>
    </xf>
    <xf numFmtId="0" fontId="21" fillId="0" borderId="40" xfId="0" applyFont="1" applyFill="1" applyBorder="1" applyAlignment="1">
      <alignment horizontal="center" vertical="center"/>
    </xf>
    <xf numFmtId="0" fontId="21" fillId="0" borderId="39" xfId="0" applyFont="1" applyFill="1" applyBorder="1" applyAlignment="1">
      <alignment horizontal="center" vertical="center"/>
    </xf>
    <xf numFmtId="0" fontId="78" fillId="5" borderId="0" xfId="0" applyFont="1" applyFill="1" applyBorder="1" applyAlignment="1">
      <alignment horizontal="center" vertical="center" wrapText="1"/>
    </xf>
    <xf numFmtId="0" fontId="79" fillId="5" borderId="0" xfId="0" applyFont="1" applyFill="1" applyBorder="1" applyAlignment="1">
      <alignment horizontal="center" vertical="center" wrapText="1"/>
    </xf>
    <xf numFmtId="0" fontId="71" fillId="5" borderId="56" xfId="0" applyFont="1" applyFill="1" applyBorder="1" applyAlignment="1">
      <alignment horizontal="center" vertical="center" wrapText="1"/>
    </xf>
    <xf numFmtId="0" fontId="71" fillId="5" borderId="62" xfId="0" applyFont="1" applyFill="1" applyBorder="1" applyAlignment="1">
      <alignment horizontal="center" vertical="center" wrapText="1"/>
    </xf>
    <xf numFmtId="0" fontId="17" fillId="12" borderId="0" xfId="0" applyFont="1" applyFill="1" applyBorder="1" applyAlignment="1">
      <alignment horizontal="center" vertical="center" wrapText="1"/>
    </xf>
    <xf numFmtId="0" fontId="21" fillId="0" borderId="91" xfId="0" applyFont="1" applyFill="1" applyBorder="1" applyAlignment="1">
      <alignment horizontal="left" vertical="center"/>
    </xf>
    <xf numFmtId="0" fontId="21" fillId="0" borderId="92" xfId="0" applyFont="1" applyFill="1" applyBorder="1" applyAlignment="1">
      <alignment horizontal="left" vertical="center"/>
    </xf>
    <xf numFmtId="0" fontId="21" fillId="0" borderId="94" xfId="0" applyFont="1" applyFill="1" applyBorder="1" applyAlignment="1">
      <alignment horizontal="left" vertical="center"/>
    </xf>
    <xf numFmtId="0" fontId="21" fillId="0" borderId="95" xfId="0" applyFont="1" applyFill="1" applyBorder="1" applyAlignment="1">
      <alignment horizontal="left" vertical="center"/>
    </xf>
    <xf numFmtId="0" fontId="21" fillId="0" borderId="97" xfId="0" applyFont="1" applyFill="1" applyBorder="1" applyAlignment="1">
      <alignment horizontal="left" vertical="center"/>
    </xf>
    <xf numFmtId="0" fontId="21" fillId="0" borderId="98" xfId="0" applyFont="1" applyFill="1" applyBorder="1" applyAlignment="1">
      <alignment horizontal="left" vertical="center"/>
    </xf>
    <xf numFmtId="0" fontId="21" fillId="0" borderId="41" xfId="0" applyFont="1" applyFill="1" applyBorder="1" applyAlignment="1">
      <alignment horizontal="center" vertical="center"/>
    </xf>
    <xf numFmtId="0" fontId="21" fillId="0" borderId="0" xfId="0" applyFont="1" applyFill="1" applyAlignment="1">
      <alignment horizontal="left" vertical="center" indent="4"/>
    </xf>
    <xf numFmtId="0" fontId="17" fillId="12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horizontal="left" vertical="center"/>
    </xf>
    <xf numFmtId="2" fontId="21" fillId="0" borderId="0" xfId="0" applyNumberFormat="1" applyFont="1" applyFill="1" applyAlignment="1">
      <alignment horizontal="left" vertical="center"/>
    </xf>
    <xf numFmtId="0" fontId="62" fillId="0" borderId="31" xfId="0" applyFont="1" applyFill="1" applyBorder="1" applyAlignment="1">
      <alignment horizontal="center" vertical="center"/>
    </xf>
    <xf numFmtId="0" fontId="62" fillId="0" borderId="65" xfId="0" applyFont="1" applyFill="1" applyBorder="1" applyAlignment="1">
      <alignment horizontal="center" vertical="center"/>
    </xf>
    <xf numFmtId="0" fontId="62" fillId="0" borderId="32" xfId="0" applyFont="1" applyFill="1" applyBorder="1" applyAlignment="1">
      <alignment horizontal="center" vertical="center"/>
    </xf>
    <xf numFmtId="0" fontId="72" fillId="12" borderId="0" xfId="0" applyFont="1" applyFill="1" applyBorder="1" applyAlignment="1">
      <alignment horizontal="center" vertical="center" wrapText="1"/>
    </xf>
    <xf numFmtId="0" fontId="21" fillId="0" borderId="57" xfId="0" applyFont="1" applyFill="1" applyBorder="1" applyAlignment="1">
      <alignment horizontal="center" vertical="center"/>
    </xf>
    <xf numFmtId="0" fontId="21" fillId="0" borderId="58" xfId="0" applyFont="1" applyFill="1" applyBorder="1" applyAlignment="1">
      <alignment horizontal="center" vertical="center"/>
    </xf>
    <xf numFmtId="0" fontId="21" fillId="0" borderId="19" xfId="0" applyFont="1" applyFill="1" applyBorder="1" applyAlignment="1">
      <alignment horizontal="center" vertical="center"/>
    </xf>
    <xf numFmtId="0" fontId="21" fillId="0" borderId="17" xfId="0" applyFont="1" applyFill="1" applyBorder="1" applyAlignment="1">
      <alignment horizontal="center" vertical="center"/>
    </xf>
    <xf numFmtId="0" fontId="21" fillId="0" borderId="37" xfId="0" applyFont="1" applyFill="1" applyBorder="1" applyAlignment="1">
      <alignment horizontal="center" vertical="center"/>
    </xf>
    <xf numFmtId="0" fontId="21" fillId="0" borderId="55" xfId="0" applyFont="1" applyFill="1" applyBorder="1" applyAlignment="1">
      <alignment horizontal="center" vertical="center"/>
    </xf>
    <xf numFmtId="1" fontId="16" fillId="0" borderId="3" xfId="0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 applyProtection="1">
      <alignment horizontal="left" vertical="center" wrapText="1"/>
      <protection locked="0"/>
    </xf>
    <xf numFmtId="1" fontId="16" fillId="0" borderId="57" xfId="0" applyNumberFormat="1" applyFont="1" applyFill="1" applyBorder="1" applyAlignment="1">
      <alignment horizontal="center" vertical="center"/>
    </xf>
    <xf numFmtId="1" fontId="16" fillId="0" borderId="58" xfId="0" applyNumberFormat="1" applyFont="1" applyFill="1" applyBorder="1" applyAlignment="1">
      <alignment horizontal="center" vertical="center"/>
    </xf>
    <xf numFmtId="1" fontId="16" fillId="0" borderId="19" xfId="0" applyNumberFormat="1" applyFont="1" applyFill="1" applyBorder="1" applyAlignment="1">
      <alignment horizontal="center" vertical="center"/>
    </xf>
    <xf numFmtId="1" fontId="16" fillId="0" borderId="17" xfId="0" applyNumberFormat="1" applyFont="1" applyFill="1" applyBorder="1" applyAlignment="1">
      <alignment horizontal="center" vertical="center"/>
    </xf>
    <xf numFmtId="1" fontId="16" fillId="0" borderId="37" xfId="0" applyNumberFormat="1" applyFont="1" applyFill="1" applyBorder="1" applyAlignment="1">
      <alignment horizontal="center" vertical="center"/>
    </xf>
    <xf numFmtId="1" fontId="16" fillId="0" borderId="55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5" fillId="6" borderId="3" xfId="0" applyFont="1" applyFill="1" applyBorder="1" applyAlignment="1">
      <alignment horizontal="center" vertical="center" wrapText="1"/>
    </xf>
    <xf numFmtId="0" fontId="16" fillId="0" borderId="28" xfId="0" applyFont="1" applyBorder="1" applyAlignment="1">
      <alignment horizontal="right" vertical="center"/>
    </xf>
    <xf numFmtId="0" fontId="1" fillId="0" borderId="3" xfId="0" applyFont="1" applyBorder="1" applyAlignment="1">
      <alignment horizontal="center" vertical="top" wrapText="1"/>
    </xf>
    <xf numFmtId="15" fontId="3" fillId="0" borderId="0" xfId="0" quotePrefix="1" applyNumberFormat="1" applyFont="1" applyAlignment="1">
      <alignment horizontal="left"/>
    </xf>
    <xf numFmtId="165" fontId="16" fillId="0" borderId="28" xfId="0" applyNumberFormat="1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top" wrapText="1"/>
    </xf>
    <xf numFmtId="0" fontId="1" fillId="0" borderId="16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1" fillId="0" borderId="0" xfId="0" applyFont="1" applyAlignment="1">
      <alignment horizontal="left"/>
    </xf>
    <xf numFmtId="0" fontId="15" fillId="0" borderId="0" xfId="0" applyFont="1" applyFill="1" applyAlignment="1">
      <alignment horizontal="center" vertical="center"/>
    </xf>
    <xf numFmtId="15" fontId="18" fillId="0" borderId="0" xfId="0" applyNumberFormat="1" applyFont="1" applyAlignment="1">
      <alignment horizontal="left"/>
    </xf>
    <xf numFmtId="0" fontId="18" fillId="0" borderId="0" xfId="0" applyFont="1" applyAlignment="1">
      <alignment horizontal="left"/>
    </xf>
    <xf numFmtId="165" fontId="2" fillId="0" borderId="18" xfId="0" applyNumberFormat="1" applyFont="1" applyBorder="1" applyAlignment="1">
      <alignment horizontal="center" vertical="center" wrapText="1"/>
    </xf>
    <xf numFmtId="165" fontId="2" fillId="0" borderId="26" xfId="0" applyNumberFormat="1" applyFont="1" applyBorder="1" applyAlignment="1">
      <alignment horizontal="center" vertical="center" wrapText="1"/>
    </xf>
    <xf numFmtId="165" fontId="2" fillId="0" borderId="27" xfId="0" applyNumberFormat="1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18" fillId="0" borderId="24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16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6" fillId="0" borderId="18" xfId="0" quotePrefix="1" applyFont="1" applyFill="1" applyBorder="1" applyAlignment="1" applyProtection="1">
      <alignment vertical="center"/>
      <protection locked="0"/>
    </xf>
    <xf numFmtId="0" fontId="24" fillId="24" borderId="59" xfId="0" quotePrefix="1" applyFont="1" applyFill="1" applyBorder="1" applyAlignment="1" applyProtection="1">
      <alignment horizontal="left" vertical="center"/>
      <protection locked="0"/>
    </xf>
    <xf numFmtId="0" fontId="25" fillId="0" borderId="1" xfId="0" applyFont="1" applyBorder="1" applyAlignment="1" applyProtection="1">
      <alignment vertical="center"/>
      <protection locked="0"/>
    </xf>
    <xf numFmtId="0" fontId="25" fillId="0" borderId="3" xfId="0" applyFont="1" applyBorder="1" applyAlignment="1" applyProtection="1">
      <alignment vertical="center"/>
      <protection locked="0"/>
    </xf>
    <xf numFmtId="0" fontId="86" fillId="0" borderId="3" xfId="0" applyFont="1" applyBorder="1" applyAlignment="1" applyProtection="1">
      <alignment horizontal="left" vertical="center"/>
      <protection locked="0"/>
    </xf>
    <xf numFmtId="0" fontId="87" fillId="0" borderId="3" xfId="0" applyFont="1" applyBorder="1" applyAlignment="1" applyProtection="1">
      <alignment vertical="center"/>
      <protection locked="0"/>
    </xf>
    <xf numFmtId="0" fontId="87" fillId="0" borderId="3" xfId="0" applyFont="1" applyFill="1" applyBorder="1" applyAlignment="1" applyProtection="1">
      <alignment vertical="center"/>
      <protection locked="0"/>
    </xf>
    <xf numFmtId="0" fontId="87" fillId="0" borderId="3" xfId="0" applyFont="1" applyBorder="1" applyAlignment="1" applyProtection="1">
      <alignment horizontal="left" vertical="center"/>
      <protection locked="0"/>
    </xf>
    <xf numFmtId="0" fontId="88" fillId="0" borderId="1" xfId="0" applyFont="1" applyBorder="1" applyAlignment="1" applyProtection="1">
      <alignment horizontal="center" vertical="center"/>
      <protection locked="0"/>
    </xf>
    <xf numFmtId="0" fontId="88" fillId="0" borderId="3" xfId="0" applyFont="1" applyBorder="1" applyAlignment="1" applyProtection="1">
      <alignment horizontal="center" vertical="center"/>
      <protection locked="0"/>
    </xf>
    <xf numFmtId="0" fontId="0" fillId="26" borderId="110" xfId="0" applyFill="1" applyBorder="1" applyAlignment="1" applyProtection="1">
      <alignment horizontal="center" vertical="center" wrapText="1"/>
      <protection locked="0"/>
    </xf>
  </cellXfs>
  <cellStyles count="3">
    <cellStyle name="Normal" xfId="0" builtinId="0"/>
    <cellStyle name="Normal 3" xfId="1"/>
    <cellStyle name="Normal 4" xfId="2"/>
  </cellStyles>
  <dxfs count="0"/>
  <tableStyles count="0" defaultTableStyle="TableStyleMedium9" defaultPivotStyle="PivotStyleLight16"/>
  <colors>
    <mruColors>
      <color rgb="FF00FFFF"/>
      <color rgb="FF660033"/>
      <color rgb="FF000066"/>
      <color rgb="FF0000CC"/>
      <color rgb="FF00FF99"/>
      <color rgb="FF003300"/>
      <color rgb="FF00FF00"/>
      <color rgb="FF99FF33"/>
      <color rgb="FF336600"/>
      <color rgb="FF00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microsoft.com/office/2006/relationships/vbaProject" Target="vbaProject.bin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hyperlink" Target="#Ahuh!A1"/><Relationship Id="rId2" Type="http://schemas.openxmlformats.org/officeDocument/2006/relationships/image" Target="../media/image2.png"/><Relationship Id="rId1" Type="http://schemas.openxmlformats.org/officeDocument/2006/relationships/image" Target="../media/image1.jpg"/><Relationship Id="rId5" Type="http://schemas.openxmlformats.org/officeDocument/2006/relationships/image" Target="../media/image3.jpg"/><Relationship Id="rId4" Type="http://schemas.openxmlformats.org/officeDocument/2006/relationships/hyperlink" Target="#Data!A1"/></Relationships>
</file>

<file path=xl/drawings/_rels/drawing10.xml.rels><?xml version="1.0" encoding="UTF-8" standalone="yes"?>
<Relationships xmlns="http://schemas.openxmlformats.org/package/2006/relationships"><Relationship Id="rId8" Type="http://schemas.openxmlformats.org/officeDocument/2006/relationships/hyperlink" Target="#Peng!A1"/><Relationship Id="rId3" Type="http://schemas.openxmlformats.org/officeDocument/2006/relationships/hyperlink" Target="#'Rank Ahuh'!A1"/><Relationship Id="rId7" Type="http://schemas.openxmlformats.org/officeDocument/2006/relationships/hyperlink" Target="#Rem!A1"/><Relationship Id="rId2" Type="http://schemas.openxmlformats.org/officeDocument/2006/relationships/hyperlink" Target="#'Data AHUH'!A1"/><Relationship Id="rId1" Type="http://schemas.openxmlformats.org/officeDocument/2006/relationships/hyperlink" Target="#Home!A1"/><Relationship Id="rId6" Type="http://schemas.openxmlformats.org/officeDocument/2006/relationships/hyperlink" Target="#'Hasil AHUH'!A1"/><Relationship Id="rId5" Type="http://schemas.openxmlformats.org/officeDocument/2006/relationships/hyperlink" Target="#'DafNil-UH'!A1"/><Relationship Id="rId4" Type="http://schemas.openxmlformats.org/officeDocument/2006/relationships/hyperlink" Target="#Proses1!A1"/></Relationships>
</file>

<file path=xl/drawings/_rels/drawing11.xml.rels><?xml version="1.0" encoding="UTF-8" standalone="yes"?>
<Relationships xmlns="http://schemas.openxmlformats.org/package/2006/relationships"><Relationship Id="rId8" Type="http://schemas.openxmlformats.org/officeDocument/2006/relationships/hyperlink" Target="#Peng!A1"/><Relationship Id="rId3" Type="http://schemas.openxmlformats.org/officeDocument/2006/relationships/hyperlink" Target="#'Rank Ahuh'!A1"/><Relationship Id="rId7" Type="http://schemas.openxmlformats.org/officeDocument/2006/relationships/hyperlink" Target="#Rem!A1"/><Relationship Id="rId2" Type="http://schemas.openxmlformats.org/officeDocument/2006/relationships/hyperlink" Target="#'Data AHUH'!A1"/><Relationship Id="rId1" Type="http://schemas.openxmlformats.org/officeDocument/2006/relationships/hyperlink" Target="#Home!A1"/><Relationship Id="rId6" Type="http://schemas.openxmlformats.org/officeDocument/2006/relationships/hyperlink" Target="#'Hasil AHUH'!A1"/><Relationship Id="rId5" Type="http://schemas.openxmlformats.org/officeDocument/2006/relationships/hyperlink" Target="#'DafNil-UH'!A1"/><Relationship Id="rId4" Type="http://schemas.openxmlformats.org/officeDocument/2006/relationships/hyperlink" Target="#Proses1!A1"/></Relationships>
</file>

<file path=xl/drawings/_rels/drawing12.xml.rels><?xml version="1.0" encoding="UTF-8" standalone="yes"?>
<Relationships xmlns="http://schemas.openxmlformats.org/package/2006/relationships"><Relationship Id="rId8" Type="http://schemas.openxmlformats.org/officeDocument/2006/relationships/hyperlink" Target="#Peng!A1"/><Relationship Id="rId3" Type="http://schemas.openxmlformats.org/officeDocument/2006/relationships/hyperlink" Target="#'Rank Ahuh'!A1"/><Relationship Id="rId7" Type="http://schemas.openxmlformats.org/officeDocument/2006/relationships/hyperlink" Target="#Rem!A1"/><Relationship Id="rId2" Type="http://schemas.openxmlformats.org/officeDocument/2006/relationships/hyperlink" Target="#'Data AHUH'!A1"/><Relationship Id="rId1" Type="http://schemas.openxmlformats.org/officeDocument/2006/relationships/hyperlink" Target="#Home!A1"/><Relationship Id="rId6" Type="http://schemas.openxmlformats.org/officeDocument/2006/relationships/hyperlink" Target="#'Hasil AHUH'!A1"/><Relationship Id="rId5" Type="http://schemas.openxmlformats.org/officeDocument/2006/relationships/hyperlink" Target="#'DafNil-UH'!A1"/><Relationship Id="rId4" Type="http://schemas.openxmlformats.org/officeDocument/2006/relationships/hyperlink" Target="#Proses1!A1"/><Relationship Id="rId9" Type="http://schemas.openxmlformats.org/officeDocument/2006/relationships/hyperlink" Target="#'C_Nilai UH'!A1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Ahuh!A1"/><Relationship Id="rId2" Type="http://schemas.openxmlformats.org/officeDocument/2006/relationships/hyperlink" Target="#Home!A1"/><Relationship Id="rId1" Type="http://schemas.openxmlformats.org/officeDocument/2006/relationships/image" Target="../media/image4.jpeg"/></Relationships>
</file>

<file path=xl/drawings/_rels/drawing3.xml.rels><?xml version="1.0" encoding="UTF-8" standalone="yes"?>
<Relationships xmlns="http://schemas.openxmlformats.org/package/2006/relationships"><Relationship Id="rId8" Type="http://schemas.openxmlformats.org/officeDocument/2006/relationships/hyperlink" Target="#Peng!A1"/><Relationship Id="rId3" Type="http://schemas.openxmlformats.org/officeDocument/2006/relationships/hyperlink" Target="#'Rank Ahuh'!A1"/><Relationship Id="rId7" Type="http://schemas.openxmlformats.org/officeDocument/2006/relationships/hyperlink" Target="#Rem!A1"/><Relationship Id="rId2" Type="http://schemas.openxmlformats.org/officeDocument/2006/relationships/hyperlink" Target="#'Data AHUH'!A1"/><Relationship Id="rId1" Type="http://schemas.openxmlformats.org/officeDocument/2006/relationships/hyperlink" Target="#Home!A1"/><Relationship Id="rId6" Type="http://schemas.openxmlformats.org/officeDocument/2006/relationships/hyperlink" Target="#'Hasil AHUH'!A1"/><Relationship Id="rId5" Type="http://schemas.openxmlformats.org/officeDocument/2006/relationships/hyperlink" Target="#'DafNil-UH'!A1"/><Relationship Id="rId4" Type="http://schemas.openxmlformats.org/officeDocument/2006/relationships/hyperlink" Target="#Proses1!A1"/></Relationships>
</file>

<file path=xl/drawings/_rels/drawing4.xml.rels><?xml version="1.0" encoding="UTF-8" standalone="yes"?>
<Relationships xmlns="http://schemas.openxmlformats.org/package/2006/relationships"><Relationship Id="rId8" Type="http://schemas.openxmlformats.org/officeDocument/2006/relationships/hyperlink" Target="#Rem!A1"/><Relationship Id="rId3" Type="http://schemas.openxmlformats.org/officeDocument/2006/relationships/hyperlink" Target="#'Data AHUH'!A1"/><Relationship Id="rId7" Type="http://schemas.openxmlformats.org/officeDocument/2006/relationships/hyperlink" Target="#'Hasil AHUH'!A1"/><Relationship Id="rId2" Type="http://schemas.openxmlformats.org/officeDocument/2006/relationships/hyperlink" Target="#C_ahuh!A1"/><Relationship Id="rId1" Type="http://schemas.openxmlformats.org/officeDocument/2006/relationships/hyperlink" Target="#Home!A1"/><Relationship Id="rId6" Type="http://schemas.openxmlformats.org/officeDocument/2006/relationships/hyperlink" Target="#'DafNil-UH'!A1"/><Relationship Id="rId5" Type="http://schemas.openxmlformats.org/officeDocument/2006/relationships/hyperlink" Target="#Proses1!A1"/><Relationship Id="rId4" Type="http://schemas.openxmlformats.org/officeDocument/2006/relationships/hyperlink" Target="#'Rank Ahuh'!A1"/><Relationship Id="rId9" Type="http://schemas.openxmlformats.org/officeDocument/2006/relationships/hyperlink" Target="#Peng!A1"/></Relationships>
</file>

<file path=xl/drawings/_rels/drawing5.xml.rels><?xml version="1.0" encoding="UTF-8" standalone="yes"?>
<Relationships xmlns="http://schemas.openxmlformats.org/package/2006/relationships"><Relationship Id="rId8" Type="http://schemas.openxmlformats.org/officeDocument/2006/relationships/hyperlink" Target="#Peng!A1"/><Relationship Id="rId3" Type="http://schemas.openxmlformats.org/officeDocument/2006/relationships/hyperlink" Target="#'Rank Ahuh'!A1"/><Relationship Id="rId7" Type="http://schemas.openxmlformats.org/officeDocument/2006/relationships/hyperlink" Target="#Rem!A1"/><Relationship Id="rId2" Type="http://schemas.openxmlformats.org/officeDocument/2006/relationships/hyperlink" Target="#'Data AHUH'!A1"/><Relationship Id="rId1" Type="http://schemas.openxmlformats.org/officeDocument/2006/relationships/hyperlink" Target="#Home!A1"/><Relationship Id="rId6" Type="http://schemas.openxmlformats.org/officeDocument/2006/relationships/hyperlink" Target="#'Hasil AHUH'!A1"/><Relationship Id="rId5" Type="http://schemas.openxmlformats.org/officeDocument/2006/relationships/hyperlink" Target="#'DafNil-UH'!A1"/><Relationship Id="rId4" Type="http://schemas.openxmlformats.org/officeDocument/2006/relationships/hyperlink" Target="#Proses1!A1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hyperlink" Target="#Peng!A1"/><Relationship Id="rId3" Type="http://schemas.openxmlformats.org/officeDocument/2006/relationships/hyperlink" Target="#'Rank Ahuh'!A1"/><Relationship Id="rId7" Type="http://schemas.openxmlformats.org/officeDocument/2006/relationships/hyperlink" Target="#Rem!A1"/><Relationship Id="rId2" Type="http://schemas.openxmlformats.org/officeDocument/2006/relationships/hyperlink" Target="#'Data AHUH'!A1"/><Relationship Id="rId1" Type="http://schemas.openxmlformats.org/officeDocument/2006/relationships/hyperlink" Target="#Home!A1"/><Relationship Id="rId6" Type="http://schemas.openxmlformats.org/officeDocument/2006/relationships/hyperlink" Target="#'Hasil AHUH'!A1"/><Relationship Id="rId5" Type="http://schemas.openxmlformats.org/officeDocument/2006/relationships/hyperlink" Target="#'DafNil-UH'!A1"/><Relationship Id="rId4" Type="http://schemas.openxmlformats.org/officeDocument/2006/relationships/hyperlink" Target="#Proses1!A1"/></Relationships>
</file>

<file path=xl/drawings/_rels/drawing7.xml.rels><?xml version="1.0" encoding="UTF-8" standalone="yes"?>
<Relationships xmlns="http://schemas.openxmlformats.org/package/2006/relationships"><Relationship Id="rId8" Type="http://schemas.openxmlformats.org/officeDocument/2006/relationships/hyperlink" Target="#Rem!A1"/><Relationship Id="rId3" Type="http://schemas.openxmlformats.org/officeDocument/2006/relationships/hyperlink" Target="#'Rank Ahuh'!A1"/><Relationship Id="rId7" Type="http://schemas.openxmlformats.org/officeDocument/2006/relationships/hyperlink" Target="#'C_Nilai UH'!A1"/><Relationship Id="rId2" Type="http://schemas.openxmlformats.org/officeDocument/2006/relationships/hyperlink" Target="#'Data AHUH'!A1"/><Relationship Id="rId1" Type="http://schemas.openxmlformats.org/officeDocument/2006/relationships/hyperlink" Target="#Home!A1"/><Relationship Id="rId6" Type="http://schemas.openxmlformats.org/officeDocument/2006/relationships/hyperlink" Target="#'Hasil AHUH'!A1"/><Relationship Id="rId5" Type="http://schemas.openxmlformats.org/officeDocument/2006/relationships/hyperlink" Target="#'DafNil-UH'!A1"/><Relationship Id="rId4" Type="http://schemas.openxmlformats.org/officeDocument/2006/relationships/hyperlink" Target="#Proses1!A1"/><Relationship Id="rId9" Type="http://schemas.openxmlformats.org/officeDocument/2006/relationships/hyperlink" Target="#Peng!A1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hyperlink" Target="#Rem!A1"/><Relationship Id="rId3" Type="http://schemas.openxmlformats.org/officeDocument/2006/relationships/hyperlink" Target="#'Rank Ahuh'!A1"/><Relationship Id="rId7" Type="http://schemas.openxmlformats.org/officeDocument/2006/relationships/hyperlink" Target="#'C_hsl An'!A1"/><Relationship Id="rId2" Type="http://schemas.openxmlformats.org/officeDocument/2006/relationships/hyperlink" Target="#'Data AHUH'!A1"/><Relationship Id="rId1" Type="http://schemas.openxmlformats.org/officeDocument/2006/relationships/hyperlink" Target="#Home!A1"/><Relationship Id="rId6" Type="http://schemas.openxmlformats.org/officeDocument/2006/relationships/hyperlink" Target="#'Hasil AHUH'!A1"/><Relationship Id="rId5" Type="http://schemas.openxmlformats.org/officeDocument/2006/relationships/hyperlink" Target="#'DafNil-UH'!A1"/><Relationship Id="rId4" Type="http://schemas.openxmlformats.org/officeDocument/2006/relationships/hyperlink" Target="#Proses1!A1"/><Relationship Id="rId9" Type="http://schemas.openxmlformats.org/officeDocument/2006/relationships/hyperlink" Target="#Peng!A1"/></Relationships>
</file>

<file path=xl/drawings/_rels/drawing9.xml.rels><?xml version="1.0" encoding="UTF-8" standalone="yes"?>
<Relationships xmlns="http://schemas.openxmlformats.org/package/2006/relationships"><Relationship Id="rId8" Type="http://schemas.openxmlformats.org/officeDocument/2006/relationships/hyperlink" Target="#Peng!A1"/><Relationship Id="rId3" Type="http://schemas.openxmlformats.org/officeDocument/2006/relationships/hyperlink" Target="#'Rank Ahuh'!A1"/><Relationship Id="rId7" Type="http://schemas.openxmlformats.org/officeDocument/2006/relationships/hyperlink" Target="#Rem!A1"/><Relationship Id="rId2" Type="http://schemas.openxmlformats.org/officeDocument/2006/relationships/hyperlink" Target="#'Data AHUH'!A1"/><Relationship Id="rId1" Type="http://schemas.openxmlformats.org/officeDocument/2006/relationships/hyperlink" Target="#Home!A1"/><Relationship Id="rId6" Type="http://schemas.openxmlformats.org/officeDocument/2006/relationships/hyperlink" Target="#'Hasil AHUH'!A1"/><Relationship Id="rId5" Type="http://schemas.openxmlformats.org/officeDocument/2006/relationships/hyperlink" Target="#'DafNil-UH'!A1"/><Relationship Id="rId4" Type="http://schemas.openxmlformats.org/officeDocument/2006/relationships/hyperlink" Target="#Proses1!A1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74085</xdr:colOff>
      <xdr:row>14</xdr:row>
      <xdr:rowOff>63503</xdr:rowOff>
    </xdr:from>
    <xdr:to>
      <xdr:col>13</xdr:col>
      <xdr:colOff>613835</xdr:colOff>
      <xdr:row>19</xdr:row>
      <xdr:rowOff>148169</xdr:rowOff>
    </xdr:to>
    <xdr:pic>
      <xdr:nvPicPr>
        <xdr:cNvPr id="14" name="Picture 13"/>
        <xdr:cNvPicPr preferRelativeResize="0">
          <a:picLocks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043585" y="4243920"/>
          <a:ext cx="1227667" cy="1365249"/>
        </a:xfrm>
        <a:prstGeom prst="rect">
          <a:avLst/>
        </a:prstGeom>
      </xdr:spPr>
    </xdr:pic>
    <xdr:clientData/>
  </xdr:twoCellAnchor>
  <xdr:twoCellAnchor editAs="oneCell">
    <xdr:from>
      <xdr:col>6</xdr:col>
      <xdr:colOff>8017</xdr:colOff>
      <xdr:row>14</xdr:row>
      <xdr:rowOff>6354</xdr:rowOff>
    </xdr:from>
    <xdr:to>
      <xdr:col>7</xdr:col>
      <xdr:colOff>497415</xdr:colOff>
      <xdr:row>19</xdr:row>
      <xdr:rowOff>116416</xdr:rowOff>
    </xdr:to>
    <xdr:pic>
      <xdr:nvPicPr>
        <xdr:cNvPr id="15" name="Picture 14"/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135767" y="3911604"/>
          <a:ext cx="1177315" cy="1390645"/>
        </a:xfrm>
        <a:prstGeom prst="rect">
          <a:avLst/>
        </a:prstGeom>
      </xdr:spPr>
    </xdr:pic>
    <xdr:clientData/>
  </xdr:twoCellAnchor>
  <xdr:twoCellAnchor>
    <xdr:from>
      <xdr:col>5</xdr:col>
      <xdr:colOff>629028</xdr:colOff>
      <xdr:row>14</xdr:row>
      <xdr:rowOff>116411</xdr:rowOff>
    </xdr:from>
    <xdr:to>
      <xdr:col>5</xdr:col>
      <xdr:colOff>3149028</xdr:colOff>
      <xdr:row>16</xdr:row>
      <xdr:rowOff>169578</xdr:rowOff>
    </xdr:to>
    <xdr:sp macro="" textlink="">
      <xdr:nvSpPr>
        <xdr:cNvPr id="4" name="Rounded Rectangle 3">
          <a:hlinkClick xmlns:r="http://schemas.openxmlformats.org/officeDocument/2006/relationships" r:id="rId3"/>
        </xdr:cNvPr>
        <xdr:cNvSpPr/>
      </xdr:nvSpPr>
      <xdr:spPr>
        <a:xfrm>
          <a:off x="3158445" y="4296828"/>
          <a:ext cx="2520000" cy="540000"/>
        </a:xfrm>
        <a:prstGeom prst="roundRect">
          <a:avLst/>
        </a:prstGeom>
        <a:solidFill>
          <a:srgbClr val="00FF00"/>
        </a:solidFill>
        <a:ln w="381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800" b="1">
              <a:solidFill>
                <a:schemeClr val="tx1"/>
              </a:solidFill>
            </a:rPr>
            <a:t>Analisis Butir Soal Essay</a:t>
          </a:r>
        </a:p>
      </xdr:txBody>
    </xdr:sp>
    <xdr:clientData/>
  </xdr:twoCellAnchor>
  <xdr:twoCellAnchor>
    <xdr:from>
      <xdr:col>1</xdr:col>
      <xdr:colOff>105835</xdr:colOff>
      <xdr:row>14</xdr:row>
      <xdr:rowOff>116401</xdr:rowOff>
    </xdr:from>
    <xdr:to>
      <xdr:col>5</xdr:col>
      <xdr:colOff>477418</xdr:colOff>
      <xdr:row>16</xdr:row>
      <xdr:rowOff>169568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486835" y="4296818"/>
          <a:ext cx="2520000" cy="540000"/>
        </a:xfrm>
        <a:prstGeom prst="roundRect">
          <a:avLst/>
        </a:prstGeom>
        <a:ln w="38100">
          <a:solidFill>
            <a:srgbClr val="FFFF00"/>
          </a:solidFill>
        </a:ln>
      </xdr:spPr>
      <xdr:style>
        <a:lnRef idx="2">
          <a:schemeClr val="dk1">
            <a:shade val="50000"/>
          </a:schemeClr>
        </a:lnRef>
        <a:fillRef idx="1">
          <a:schemeClr val="dk1"/>
        </a:fillRef>
        <a:effectRef idx="0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800" b="1"/>
            <a:t>Input Data Siswa</a:t>
          </a:r>
        </a:p>
      </xdr:txBody>
    </xdr:sp>
    <xdr:clientData/>
  </xdr:twoCellAnchor>
  <xdr:twoCellAnchor>
    <xdr:from>
      <xdr:col>6</xdr:col>
      <xdr:colOff>114300</xdr:colOff>
      <xdr:row>3</xdr:row>
      <xdr:rowOff>95250</xdr:rowOff>
    </xdr:from>
    <xdr:to>
      <xdr:col>10</xdr:col>
      <xdr:colOff>133350</xdr:colOff>
      <xdr:row>5</xdr:row>
      <xdr:rowOff>304800</xdr:rowOff>
    </xdr:to>
    <xdr:sp macro="" textlink="">
      <xdr:nvSpPr>
        <xdr:cNvPr id="8" name="Rounded Rectangle 7"/>
        <xdr:cNvSpPr/>
      </xdr:nvSpPr>
      <xdr:spPr>
        <a:xfrm>
          <a:off x="6238875" y="1104900"/>
          <a:ext cx="2457450" cy="714375"/>
        </a:xfrm>
        <a:prstGeom prst="roundRect">
          <a:avLst/>
        </a:prstGeom>
        <a:solidFill>
          <a:srgbClr val="00FF00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4400" b="1">
              <a:solidFill>
                <a:schemeClr val="tx1"/>
              </a:solidFill>
            </a:rPr>
            <a:t>HOME</a:t>
          </a:r>
        </a:p>
      </xdr:txBody>
    </xdr:sp>
    <xdr:clientData/>
  </xdr:twoCellAnchor>
  <xdr:twoCellAnchor editAs="oneCell">
    <xdr:from>
      <xdr:col>1</xdr:col>
      <xdr:colOff>42332</xdr:colOff>
      <xdr:row>17</xdr:row>
      <xdr:rowOff>42332</xdr:rowOff>
    </xdr:from>
    <xdr:to>
      <xdr:col>1</xdr:col>
      <xdr:colOff>575732</xdr:colOff>
      <xdr:row>19</xdr:row>
      <xdr:rowOff>139699</xdr:rowOff>
    </xdr:to>
    <xdr:pic>
      <xdr:nvPicPr>
        <xdr:cNvPr id="6" name="Picture 5"/>
        <xdr:cNvPicPr>
          <a:picLocks noChangeAspect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23332" y="4677832"/>
          <a:ext cx="533400" cy="647700"/>
        </a:xfrm>
        <a:prstGeom prst="rect">
          <a:avLst/>
        </a:prstGeom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682806</xdr:colOff>
      <xdr:row>12</xdr:row>
      <xdr:rowOff>0</xdr:rowOff>
    </xdr:from>
    <xdr:to>
      <xdr:col>12</xdr:col>
      <xdr:colOff>1949631</xdr:colOff>
      <xdr:row>13</xdr:row>
      <xdr:rowOff>189672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7912281" y="2638425"/>
          <a:ext cx="1266825" cy="380172"/>
        </a:xfrm>
        <a:prstGeom prst="roundRect">
          <a:avLst/>
        </a:prstGeom>
        <a:solidFill>
          <a:srgbClr val="00FF00"/>
        </a:solidFill>
        <a:ln w="28575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>
              <a:solidFill>
                <a:schemeClr val="tx1"/>
              </a:solidFill>
            </a:rPr>
            <a:t>HOME</a:t>
          </a:r>
        </a:p>
      </xdr:txBody>
    </xdr:sp>
    <xdr:clientData/>
  </xdr:twoCellAnchor>
  <xdr:twoCellAnchor>
    <xdr:from>
      <xdr:col>12</xdr:col>
      <xdr:colOff>440953</xdr:colOff>
      <xdr:row>0</xdr:row>
      <xdr:rowOff>133350</xdr:rowOff>
    </xdr:from>
    <xdr:to>
      <xdr:col>12</xdr:col>
      <xdr:colOff>2132953</xdr:colOff>
      <xdr:row>1</xdr:row>
      <xdr:rowOff>221325</xdr:rowOff>
    </xdr:to>
    <xdr:sp macro="" textlink="">
      <xdr:nvSpPr>
        <xdr:cNvPr id="7" name="Rounded Rectangle 6">
          <a:hlinkClick xmlns:r="http://schemas.openxmlformats.org/officeDocument/2006/relationships" r:id="rId2"/>
        </xdr:cNvPr>
        <xdr:cNvSpPr/>
      </xdr:nvSpPr>
      <xdr:spPr>
        <a:xfrm>
          <a:off x="7670428" y="133350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DATA ABS</a:t>
          </a:r>
          <a:r>
            <a:rPr lang="id-ID" sz="1400" b="1" baseline="0"/>
            <a:t> </a:t>
          </a:r>
          <a:endParaRPr lang="id-ID" sz="1400" b="1"/>
        </a:p>
      </xdr:txBody>
    </xdr:sp>
    <xdr:clientData/>
  </xdr:twoCellAnchor>
  <xdr:twoCellAnchor>
    <xdr:from>
      <xdr:col>12</xdr:col>
      <xdr:colOff>450478</xdr:colOff>
      <xdr:row>2</xdr:row>
      <xdr:rowOff>9525</xdr:rowOff>
    </xdr:from>
    <xdr:to>
      <xdr:col>12</xdr:col>
      <xdr:colOff>2142478</xdr:colOff>
      <xdr:row>3</xdr:row>
      <xdr:rowOff>2250</xdr:rowOff>
    </xdr:to>
    <xdr:sp macro="" textlink="">
      <xdr:nvSpPr>
        <xdr:cNvPr id="8" name="Rounded Rectangle 7">
          <a:hlinkClick xmlns:r="http://schemas.openxmlformats.org/officeDocument/2006/relationships" r:id="rId3"/>
        </xdr:cNvPr>
        <xdr:cNvSpPr/>
      </xdr:nvSpPr>
      <xdr:spPr>
        <a:xfrm>
          <a:off x="7679953" y="466725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RANK ABS</a:t>
          </a:r>
          <a:r>
            <a:rPr lang="id-ID" sz="1400" b="1" baseline="0"/>
            <a:t> </a:t>
          </a:r>
          <a:endParaRPr lang="id-ID" sz="1400" b="1"/>
        </a:p>
      </xdr:txBody>
    </xdr:sp>
    <xdr:clientData/>
  </xdr:twoCellAnchor>
  <xdr:twoCellAnchor>
    <xdr:from>
      <xdr:col>12</xdr:col>
      <xdr:colOff>440953</xdr:colOff>
      <xdr:row>3</xdr:row>
      <xdr:rowOff>57150</xdr:rowOff>
    </xdr:from>
    <xdr:to>
      <xdr:col>12</xdr:col>
      <xdr:colOff>2132953</xdr:colOff>
      <xdr:row>4</xdr:row>
      <xdr:rowOff>49875</xdr:rowOff>
    </xdr:to>
    <xdr:sp macro="" textlink="">
      <xdr:nvSpPr>
        <xdr:cNvPr id="9" name="Rounded Rectangle 8">
          <a:hlinkClick xmlns:r="http://schemas.openxmlformats.org/officeDocument/2006/relationships" r:id="rId4"/>
        </xdr:cNvPr>
        <xdr:cNvSpPr/>
      </xdr:nvSpPr>
      <xdr:spPr>
        <a:xfrm>
          <a:off x="7670428" y="809625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PROSES COPY</a:t>
          </a:r>
        </a:p>
      </xdr:txBody>
    </xdr:sp>
    <xdr:clientData/>
  </xdr:twoCellAnchor>
  <xdr:twoCellAnchor>
    <xdr:from>
      <xdr:col>12</xdr:col>
      <xdr:colOff>450478</xdr:colOff>
      <xdr:row>4</xdr:row>
      <xdr:rowOff>104775</xdr:rowOff>
    </xdr:from>
    <xdr:to>
      <xdr:col>12</xdr:col>
      <xdr:colOff>2142478</xdr:colOff>
      <xdr:row>6</xdr:row>
      <xdr:rowOff>11775</xdr:rowOff>
    </xdr:to>
    <xdr:sp macro="" textlink="">
      <xdr:nvSpPr>
        <xdr:cNvPr id="10" name="Rounded Rectangle 9">
          <a:hlinkClick xmlns:r="http://schemas.openxmlformats.org/officeDocument/2006/relationships" r:id="rId5"/>
        </xdr:cNvPr>
        <xdr:cNvSpPr/>
      </xdr:nvSpPr>
      <xdr:spPr>
        <a:xfrm>
          <a:off x="7679953" y="1152525"/>
          <a:ext cx="1692000" cy="297525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NILAI</a:t>
          </a:r>
          <a:r>
            <a:rPr lang="id-ID" sz="1400" b="1" baseline="0"/>
            <a:t> </a:t>
          </a:r>
          <a:endParaRPr lang="id-ID" sz="1400" b="1"/>
        </a:p>
      </xdr:txBody>
    </xdr:sp>
    <xdr:clientData/>
  </xdr:twoCellAnchor>
  <xdr:twoCellAnchor>
    <xdr:from>
      <xdr:col>12</xdr:col>
      <xdr:colOff>450478</xdr:colOff>
      <xdr:row>6</xdr:row>
      <xdr:rowOff>66675</xdr:rowOff>
    </xdr:from>
    <xdr:to>
      <xdr:col>12</xdr:col>
      <xdr:colOff>2142478</xdr:colOff>
      <xdr:row>7</xdr:row>
      <xdr:rowOff>164175</xdr:rowOff>
    </xdr:to>
    <xdr:sp macro="" textlink="">
      <xdr:nvSpPr>
        <xdr:cNvPr id="11" name="Rounded Rectangle 10">
          <a:hlinkClick xmlns:r="http://schemas.openxmlformats.org/officeDocument/2006/relationships" r:id="rId6"/>
        </xdr:cNvPr>
        <xdr:cNvSpPr/>
      </xdr:nvSpPr>
      <xdr:spPr>
        <a:xfrm>
          <a:off x="7679953" y="1504950"/>
          <a:ext cx="1692000" cy="297525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HASIL ANALISIS</a:t>
          </a:r>
        </a:p>
      </xdr:txBody>
    </xdr:sp>
    <xdr:clientData/>
  </xdr:twoCellAnchor>
  <xdr:twoCellAnchor>
    <xdr:from>
      <xdr:col>12</xdr:col>
      <xdr:colOff>285750</xdr:colOff>
      <xdr:row>8</xdr:row>
      <xdr:rowOff>38100</xdr:rowOff>
    </xdr:from>
    <xdr:to>
      <xdr:col>12</xdr:col>
      <xdr:colOff>2343149</xdr:colOff>
      <xdr:row>9</xdr:row>
      <xdr:rowOff>123877</xdr:rowOff>
    </xdr:to>
    <xdr:sp macro="" textlink="">
      <xdr:nvSpPr>
        <xdr:cNvPr id="15" name="Rounded Rectangle 14">
          <a:hlinkClick xmlns:r="http://schemas.openxmlformats.org/officeDocument/2006/relationships" r:id="rId7"/>
        </xdr:cNvPr>
        <xdr:cNvSpPr/>
      </xdr:nvSpPr>
      <xdr:spPr>
        <a:xfrm>
          <a:off x="7515225" y="1876425"/>
          <a:ext cx="2057399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REMEDIAL/PENGAYAAN</a:t>
          </a:r>
        </a:p>
      </xdr:txBody>
    </xdr:sp>
    <xdr:clientData/>
  </xdr:twoCellAnchor>
  <xdr:twoCellAnchor>
    <xdr:from>
      <xdr:col>12</xdr:col>
      <xdr:colOff>285750</xdr:colOff>
      <xdr:row>9</xdr:row>
      <xdr:rowOff>189034</xdr:rowOff>
    </xdr:from>
    <xdr:to>
      <xdr:col>12</xdr:col>
      <xdr:colOff>2343150</xdr:colOff>
      <xdr:row>11</xdr:row>
      <xdr:rowOff>74786</xdr:rowOff>
    </xdr:to>
    <xdr:sp macro="" textlink="">
      <xdr:nvSpPr>
        <xdr:cNvPr id="16" name="Rounded Rectangle 15">
          <a:hlinkClick xmlns:r="http://schemas.openxmlformats.org/officeDocument/2006/relationships" r:id="rId8"/>
        </xdr:cNvPr>
        <xdr:cNvSpPr/>
      </xdr:nvSpPr>
      <xdr:spPr>
        <a:xfrm>
          <a:off x="7515225" y="2227384"/>
          <a:ext cx="2057400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DAFTAR</a:t>
          </a:r>
          <a:r>
            <a:rPr lang="id-ID" sz="1400" b="1" baseline="0"/>
            <a:t> HADIR REMIDI</a:t>
          </a:r>
          <a:endParaRPr lang="id-ID" sz="1400" b="1"/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521009</xdr:colOff>
      <xdr:row>17</xdr:row>
      <xdr:rowOff>28576</xdr:rowOff>
    </xdr:from>
    <xdr:to>
      <xdr:col>10</xdr:col>
      <xdr:colOff>1787834</xdr:colOff>
      <xdr:row>18</xdr:row>
      <xdr:rowOff>202129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7921934" y="3771901"/>
          <a:ext cx="1266825" cy="421203"/>
        </a:xfrm>
        <a:prstGeom prst="roundRect">
          <a:avLst/>
        </a:prstGeom>
        <a:solidFill>
          <a:srgbClr val="00FF00"/>
        </a:solidFill>
        <a:ln w="28575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>
              <a:solidFill>
                <a:schemeClr val="tx1"/>
              </a:solidFill>
            </a:rPr>
            <a:t>HOME</a:t>
          </a:r>
        </a:p>
      </xdr:txBody>
    </xdr:sp>
    <xdr:clientData/>
  </xdr:twoCellAnchor>
  <xdr:twoCellAnchor>
    <xdr:from>
      <xdr:col>10</xdr:col>
      <xdr:colOff>249116</xdr:colOff>
      <xdr:row>3</xdr:row>
      <xdr:rowOff>36635</xdr:rowOff>
    </xdr:from>
    <xdr:to>
      <xdr:col>10</xdr:col>
      <xdr:colOff>1941116</xdr:colOff>
      <xdr:row>4</xdr:row>
      <xdr:rowOff>60866</xdr:rowOff>
    </xdr:to>
    <xdr:sp macro="" textlink="">
      <xdr:nvSpPr>
        <xdr:cNvPr id="7" name="Rounded Rectangle 6">
          <a:hlinkClick xmlns:r="http://schemas.openxmlformats.org/officeDocument/2006/relationships" r:id="rId2"/>
        </xdr:cNvPr>
        <xdr:cNvSpPr/>
      </xdr:nvSpPr>
      <xdr:spPr>
        <a:xfrm>
          <a:off x="7145216" y="779585"/>
          <a:ext cx="1692000" cy="290931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DATA ABS</a:t>
          </a:r>
          <a:r>
            <a:rPr lang="id-ID" sz="1400" b="1" baseline="0"/>
            <a:t> </a:t>
          </a:r>
          <a:endParaRPr lang="id-ID" sz="1400" b="1"/>
        </a:p>
      </xdr:txBody>
    </xdr:sp>
    <xdr:clientData/>
  </xdr:twoCellAnchor>
  <xdr:twoCellAnchor>
    <xdr:from>
      <xdr:col>10</xdr:col>
      <xdr:colOff>258641</xdr:colOff>
      <xdr:row>4</xdr:row>
      <xdr:rowOff>106241</xdr:rowOff>
    </xdr:from>
    <xdr:to>
      <xdr:col>10</xdr:col>
      <xdr:colOff>1950641</xdr:colOff>
      <xdr:row>6</xdr:row>
      <xdr:rowOff>79183</xdr:rowOff>
    </xdr:to>
    <xdr:sp macro="" textlink="">
      <xdr:nvSpPr>
        <xdr:cNvPr id="8" name="Rounded Rectangle 7">
          <a:hlinkClick xmlns:r="http://schemas.openxmlformats.org/officeDocument/2006/relationships" r:id="rId3"/>
        </xdr:cNvPr>
        <xdr:cNvSpPr/>
      </xdr:nvSpPr>
      <xdr:spPr>
        <a:xfrm>
          <a:off x="7154741" y="1115891"/>
          <a:ext cx="1692000" cy="287267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RANK ABS</a:t>
          </a:r>
          <a:r>
            <a:rPr lang="id-ID" sz="1400" b="1" baseline="0"/>
            <a:t> </a:t>
          </a:r>
          <a:endParaRPr lang="id-ID" sz="1400" b="1"/>
        </a:p>
      </xdr:txBody>
    </xdr:sp>
    <xdr:clientData/>
  </xdr:twoCellAnchor>
  <xdr:twoCellAnchor>
    <xdr:from>
      <xdr:col>10</xdr:col>
      <xdr:colOff>249116</xdr:colOff>
      <xdr:row>6</xdr:row>
      <xdr:rowOff>134083</xdr:rowOff>
    </xdr:from>
    <xdr:to>
      <xdr:col>10</xdr:col>
      <xdr:colOff>1941116</xdr:colOff>
      <xdr:row>8</xdr:row>
      <xdr:rowOff>41083</xdr:rowOff>
    </xdr:to>
    <xdr:sp macro="" textlink="">
      <xdr:nvSpPr>
        <xdr:cNvPr id="9" name="Rounded Rectangle 8">
          <a:hlinkClick xmlns:r="http://schemas.openxmlformats.org/officeDocument/2006/relationships" r:id="rId4"/>
        </xdr:cNvPr>
        <xdr:cNvSpPr/>
      </xdr:nvSpPr>
      <xdr:spPr>
        <a:xfrm>
          <a:off x="7145216" y="1458058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PROSES COPY</a:t>
          </a:r>
        </a:p>
      </xdr:txBody>
    </xdr:sp>
    <xdr:clientData/>
  </xdr:twoCellAnchor>
  <xdr:twoCellAnchor>
    <xdr:from>
      <xdr:col>10</xdr:col>
      <xdr:colOff>258641</xdr:colOff>
      <xdr:row>8</xdr:row>
      <xdr:rowOff>95983</xdr:rowOff>
    </xdr:from>
    <xdr:to>
      <xdr:col>10</xdr:col>
      <xdr:colOff>1950641</xdr:colOff>
      <xdr:row>10</xdr:row>
      <xdr:rowOff>2983</xdr:rowOff>
    </xdr:to>
    <xdr:sp macro="" textlink="">
      <xdr:nvSpPr>
        <xdr:cNvPr id="10" name="Rounded Rectangle 9">
          <a:hlinkClick xmlns:r="http://schemas.openxmlformats.org/officeDocument/2006/relationships" r:id="rId5"/>
        </xdr:cNvPr>
        <xdr:cNvSpPr/>
      </xdr:nvSpPr>
      <xdr:spPr>
        <a:xfrm>
          <a:off x="7154741" y="1800958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NILAI</a:t>
          </a:r>
        </a:p>
      </xdr:txBody>
    </xdr:sp>
    <xdr:clientData/>
  </xdr:twoCellAnchor>
  <xdr:twoCellAnchor>
    <xdr:from>
      <xdr:col>10</xdr:col>
      <xdr:colOff>258641</xdr:colOff>
      <xdr:row>10</xdr:row>
      <xdr:rowOff>57883</xdr:rowOff>
    </xdr:from>
    <xdr:to>
      <xdr:col>10</xdr:col>
      <xdr:colOff>1950641</xdr:colOff>
      <xdr:row>11</xdr:row>
      <xdr:rowOff>162710</xdr:rowOff>
    </xdr:to>
    <xdr:sp macro="" textlink="">
      <xdr:nvSpPr>
        <xdr:cNvPr id="11" name="Rounded Rectangle 10">
          <a:hlinkClick xmlns:r="http://schemas.openxmlformats.org/officeDocument/2006/relationships" r:id="rId6"/>
        </xdr:cNvPr>
        <xdr:cNvSpPr/>
      </xdr:nvSpPr>
      <xdr:spPr>
        <a:xfrm>
          <a:off x="7154741" y="2143858"/>
          <a:ext cx="1692000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HASIL ANALISIS</a:t>
          </a:r>
        </a:p>
      </xdr:txBody>
    </xdr:sp>
    <xdr:clientData/>
  </xdr:twoCellAnchor>
  <xdr:twoCellAnchor>
    <xdr:from>
      <xdr:col>10</xdr:col>
      <xdr:colOff>85725</xdr:colOff>
      <xdr:row>12</xdr:row>
      <xdr:rowOff>53487</xdr:rowOff>
    </xdr:from>
    <xdr:to>
      <xdr:col>10</xdr:col>
      <xdr:colOff>2143124</xdr:colOff>
      <xdr:row>13</xdr:row>
      <xdr:rowOff>158314</xdr:rowOff>
    </xdr:to>
    <xdr:sp macro="" textlink="">
      <xdr:nvSpPr>
        <xdr:cNvPr id="12" name="Rounded Rectangle 11">
          <a:hlinkClick xmlns:r="http://schemas.openxmlformats.org/officeDocument/2006/relationships" r:id="rId7"/>
        </xdr:cNvPr>
        <xdr:cNvSpPr/>
      </xdr:nvSpPr>
      <xdr:spPr>
        <a:xfrm>
          <a:off x="6981825" y="2568087"/>
          <a:ext cx="2057399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REMEDIAL/PENGAYAAN</a:t>
          </a:r>
        </a:p>
      </xdr:txBody>
    </xdr:sp>
    <xdr:clientData/>
  </xdr:twoCellAnchor>
  <xdr:twoCellAnchor>
    <xdr:from>
      <xdr:col>10</xdr:col>
      <xdr:colOff>85725</xdr:colOff>
      <xdr:row>14</xdr:row>
      <xdr:rowOff>61546</xdr:rowOff>
    </xdr:from>
    <xdr:to>
      <xdr:col>10</xdr:col>
      <xdr:colOff>2143125</xdr:colOff>
      <xdr:row>15</xdr:row>
      <xdr:rowOff>166373</xdr:rowOff>
    </xdr:to>
    <xdr:sp macro="" textlink="">
      <xdr:nvSpPr>
        <xdr:cNvPr id="13" name="Rounded Rectangle 12">
          <a:hlinkClick xmlns:r="http://schemas.openxmlformats.org/officeDocument/2006/relationships" r:id="rId8"/>
        </xdr:cNvPr>
        <xdr:cNvSpPr/>
      </xdr:nvSpPr>
      <xdr:spPr>
        <a:xfrm>
          <a:off x="6981825" y="2919046"/>
          <a:ext cx="2057400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DAFTAR</a:t>
          </a:r>
          <a:r>
            <a:rPr lang="id-ID" sz="1400" b="1" baseline="0"/>
            <a:t> HADIR REMIDI</a:t>
          </a:r>
          <a:endParaRPr lang="id-ID" sz="1400" b="1"/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568634</xdr:colOff>
      <xdr:row>17</xdr:row>
      <xdr:rowOff>19051</xdr:rowOff>
    </xdr:from>
    <xdr:to>
      <xdr:col>10</xdr:col>
      <xdr:colOff>1835459</xdr:colOff>
      <xdr:row>18</xdr:row>
      <xdr:rowOff>192604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7969559" y="3762376"/>
          <a:ext cx="1266825" cy="421203"/>
        </a:xfrm>
        <a:prstGeom prst="roundRect">
          <a:avLst/>
        </a:prstGeom>
        <a:solidFill>
          <a:srgbClr val="00FF00"/>
        </a:solidFill>
        <a:ln w="28575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>
              <a:solidFill>
                <a:schemeClr val="tx1"/>
              </a:solidFill>
            </a:rPr>
            <a:t>HOME</a:t>
          </a:r>
        </a:p>
      </xdr:txBody>
    </xdr:sp>
    <xdr:clientData/>
  </xdr:twoCellAnchor>
  <xdr:twoCellAnchor>
    <xdr:from>
      <xdr:col>10</xdr:col>
      <xdr:colOff>249116</xdr:colOff>
      <xdr:row>3</xdr:row>
      <xdr:rowOff>36635</xdr:rowOff>
    </xdr:from>
    <xdr:to>
      <xdr:col>10</xdr:col>
      <xdr:colOff>1941116</xdr:colOff>
      <xdr:row>4</xdr:row>
      <xdr:rowOff>60866</xdr:rowOff>
    </xdr:to>
    <xdr:sp macro="" textlink="">
      <xdr:nvSpPr>
        <xdr:cNvPr id="7" name="Rounded Rectangle 6">
          <a:hlinkClick xmlns:r="http://schemas.openxmlformats.org/officeDocument/2006/relationships" r:id="rId2"/>
        </xdr:cNvPr>
        <xdr:cNvSpPr/>
      </xdr:nvSpPr>
      <xdr:spPr>
        <a:xfrm>
          <a:off x="7650041" y="789110"/>
          <a:ext cx="1692000" cy="290931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DATA ABS</a:t>
          </a:r>
          <a:r>
            <a:rPr lang="id-ID" sz="1400" b="1" baseline="0"/>
            <a:t> </a:t>
          </a:r>
          <a:endParaRPr lang="id-ID" sz="1400" b="1"/>
        </a:p>
      </xdr:txBody>
    </xdr:sp>
    <xdr:clientData/>
  </xdr:twoCellAnchor>
  <xdr:twoCellAnchor>
    <xdr:from>
      <xdr:col>10</xdr:col>
      <xdr:colOff>258641</xdr:colOff>
      <xdr:row>4</xdr:row>
      <xdr:rowOff>106241</xdr:rowOff>
    </xdr:from>
    <xdr:to>
      <xdr:col>10</xdr:col>
      <xdr:colOff>1950641</xdr:colOff>
      <xdr:row>6</xdr:row>
      <xdr:rowOff>79183</xdr:rowOff>
    </xdr:to>
    <xdr:sp macro="" textlink="">
      <xdr:nvSpPr>
        <xdr:cNvPr id="8" name="Rounded Rectangle 7">
          <a:hlinkClick xmlns:r="http://schemas.openxmlformats.org/officeDocument/2006/relationships" r:id="rId3"/>
        </xdr:cNvPr>
        <xdr:cNvSpPr/>
      </xdr:nvSpPr>
      <xdr:spPr>
        <a:xfrm>
          <a:off x="7659566" y="1125416"/>
          <a:ext cx="1692000" cy="37299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RANK ABS</a:t>
          </a:r>
          <a:r>
            <a:rPr lang="id-ID" sz="1400" b="1" baseline="0"/>
            <a:t> </a:t>
          </a:r>
          <a:endParaRPr lang="id-ID" sz="1400" b="1"/>
        </a:p>
      </xdr:txBody>
    </xdr:sp>
    <xdr:clientData/>
  </xdr:twoCellAnchor>
  <xdr:twoCellAnchor>
    <xdr:from>
      <xdr:col>10</xdr:col>
      <xdr:colOff>249116</xdr:colOff>
      <xdr:row>6</xdr:row>
      <xdr:rowOff>134083</xdr:rowOff>
    </xdr:from>
    <xdr:to>
      <xdr:col>10</xdr:col>
      <xdr:colOff>1941116</xdr:colOff>
      <xdr:row>8</xdr:row>
      <xdr:rowOff>41083</xdr:rowOff>
    </xdr:to>
    <xdr:sp macro="" textlink="">
      <xdr:nvSpPr>
        <xdr:cNvPr id="9" name="Rounded Rectangle 8">
          <a:hlinkClick xmlns:r="http://schemas.openxmlformats.org/officeDocument/2006/relationships" r:id="rId4"/>
        </xdr:cNvPr>
        <xdr:cNvSpPr/>
      </xdr:nvSpPr>
      <xdr:spPr>
        <a:xfrm>
          <a:off x="7650041" y="1553308"/>
          <a:ext cx="1692000" cy="3642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PROSES COPY</a:t>
          </a:r>
        </a:p>
      </xdr:txBody>
    </xdr:sp>
    <xdr:clientData/>
  </xdr:twoCellAnchor>
  <xdr:twoCellAnchor>
    <xdr:from>
      <xdr:col>10</xdr:col>
      <xdr:colOff>258641</xdr:colOff>
      <xdr:row>8</xdr:row>
      <xdr:rowOff>95983</xdr:rowOff>
    </xdr:from>
    <xdr:to>
      <xdr:col>10</xdr:col>
      <xdr:colOff>1950641</xdr:colOff>
      <xdr:row>10</xdr:row>
      <xdr:rowOff>2983</xdr:rowOff>
    </xdr:to>
    <xdr:sp macro="" textlink="">
      <xdr:nvSpPr>
        <xdr:cNvPr id="10" name="Rounded Rectangle 9">
          <a:hlinkClick xmlns:r="http://schemas.openxmlformats.org/officeDocument/2006/relationships" r:id="rId5"/>
        </xdr:cNvPr>
        <xdr:cNvSpPr/>
      </xdr:nvSpPr>
      <xdr:spPr>
        <a:xfrm>
          <a:off x="7659566" y="1972408"/>
          <a:ext cx="1692000" cy="3642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NILAI</a:t>
          </a:r>
          <a:r>
            <a:rPr lang="id-ID" sz="1400" b="1" baseline="0"/>
            <a:t> </a:t>
          </a:r>
          <a:endParaRPr lang="id-ID" sz="1400" b="1"/>
        </a:p>
      </xdr:txBody>
    </xdr:sp>
    <xdr:clientData/>
  </xdr:twoCellAnchor>
  <xdr:twoCellAnchor>
    <xdr:from>
      <xdr:col>10</xdr:col>
      <xdr:colOff>258641</xdr:colOff>
      <xdr:row>10</xdr:row>
      <xdr:rowOff>57883</xdr:rowOff>
    </xdr:from>
    <xdr:to>
      <xdr:col>10</xdr:col>
      <xdr:colOff>1950641</xdr:colOff>
      <xdr:row>11</xdr:row>
      <xdr:rowOff>162710</xdr:rowOff>
    </xdr:to>
    <xdr:sp macro="" textlink="">
      <xdr:nvSpPr>
        <xdr:cNvPr id="11" name="Rounded Rectangle 10">
          <a:hlinkClick xmlns:r="http://schemas.openxmlformats.org/officeDocument/2006/relationships" r:id="rId6"/>
        </xdr:cNvPr>
        <xdr:cNvSpPr/>
      </xdr:nvSpPr>
      <xdr:spPr>
        <a:xfrm>
          <a:off x="7659566" y="2391508"/>
          <a:ext cx="1692000" cy="333427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HASIL ANALISIS</a:t>
          </a:r>
        </a:p>
      </xdr:txBody>
    </xdr:sp>
    <xdr:clientData/>
  </xdr:twoCellAnchor>
  <xdr:twoCellAnchor>
    <xdr:from>
      <xdr:col>10</xdr:col>
      <xdr:colOff>85725</xdr:colOff>
      <xdr:row>12</xdr:row>
      <xdr:rowOff>53487</xdr:rowOff>
    </xdr:from>
    <xdr:to>
      <xdr:col>10</xdr:col>
      <xdr:colOff>2143124</xdr:colOff>
      <xdr:row>13</xdr:row>
      <xdr:rowOff>158314</xdr:rowOff>
    </xdr:to>
    <xdr:sp macro="" textlink="">
      <xdr:nvSpPr>
        <xdr:cNvPr id="12" name="Rounded Rectangle 11">
          <a:hlinkClick xmlns:r="http://schemas.openxmlformats.org/officeDocument/2006/relationships" r:id="rId7"/>
        </xdr:cNvPr>
        <xdr:cNvSpPr/>
      </xdr:nvSpPr>
      <xdr:spPr>
        <a:xfrm>
          <a:off x="7486650" y="2844312"/>
          <a:ext cx="2057399" cy="333427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REMEDIAL/PENGAYAAN</a:t>
          </a:r>
        </a:p>
      </xdr:txBody>
    </xdr:sp>
    <xdr:clientData/>
  </xdr:twoCellAnchor>
  <xdr:twoCellAnchor>
    <xdr:from>
      <xdr:col>10</xdr:col>
      <xdr:colOff>85725</xdr:colOff>
      <xdr:row>14</xdr:row>
      <xdr:rowOff>61546</xdr:rowOff>
    </xdr:from>
    <xdr:to>
      <xdr:col>10</xdr:col>
      <xdr:colOff>2143125</xdr:colOff>
      <xdr:row>15</xdr:row>
      <xdr:rowOff>166373</xdr:rowOff>
    </xdr:to>
    <xdr:sp macro="" textlink="">
      <xdr:nvSpPr>
        <xdr:cNvPr id="13" name="Rounded Rectangle 12">
          <a:hlinkClick xmlns:r="http://schemas.openxmlformats.org/officeDocument/2006/relationships" r:id="rId8"/>
        </xdr:cNvPr>
        <xdr:cNvSpPr/>
      </xdr:nvSpPr>
      <xdr:spPr>
        <a:xfrm>
          <a:off x="7486650" y="3242896"/>
          <a:ext cx="2057400" cy="295327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DAFTAR</a:t>
          </a:r>
          <a:r>
            <a:rPr lang="id-ID" sz="1400" b="1" baseline="0"/>
            <a:t> HADIR REMIDI</a:t>
          </a:r>
          <a:endParaRPr lang="id-ID" sz="1400" b="1"/>
        </a:p>
      </xdr:txBody>
    </xdr:sp>
    <xdr:clientData/>
  </xdr:twoCellAnchor>
  <xdr:twoCellAnchor>
    <xdr:from>
      <xdr:col>10</xdr:col>
      <xdr:colOff>241788</xdr:colOff>
      <xdr:row>30</xdr:row>
      <xdr:rowOff>36635</xdr:rowOff>
    </xdr:from>
    <xdr:to>
      <xdr:col>10</xdr:col>
      <xdr:colOff>1883019</xdr:colOff>
      <xdr:row>32</xdr:row>
      <xdr:rowOff>51290</xdr:rowOff>
    </xdr:to>
    <xdr:sp macro="" textlink="">
      <xdr:nvSpPr>
        <xdr:cNvPr id="14" name="Rounded Rectangle 13">
          <a:hlinkClick xmlns:r="http://schemas.openxmlformats.org/officeDocument/2006/relationships" r:id="rId9"/>
        </xdr:cNvPr>
        <xdr:cNvSpPr/>
      </xdr:nvSpPr>
      <xdr:spPr>
        <a:xfrm>
          <a:off x="7642713" y="6999410"/>
          <a:ext cx="1641231" cy="509955"/>
        </a:xfrm>
        <a:prstGeom prst="roundRect">
          <a:avLst/>
        </a:prstGeom>
        <a:solidFill>
          <a:srgbClr val="00FFFF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600" b="1">
              <a:solidFill>
                <a:schemeClr val="tx1"/>
              </a:solidFill>
            </a:rPr>
            <a:t>CETAK NILAI UH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0</xdr:colOff>
      <xdr:row>56</xdr:row>
      <xdr:rowOff>171450</xdr:rowOff>
    </xdr:from>
    <xdr:to>
      <xdr:col>16384</xdr:col>
      <xdr:colOff>609600</xdr:colOff>
      <xdr:row>67</xdr:row>
      <xdr:rowOff>76200</xdr:rowOff>
    </xdr:to>
    <xdr:pic>
      <xdr:nvPicPr>
        <xdr:cNvPr id="18433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6010275" y="13106400"/>
          <a:ext cx="2162175" cy="241935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xdr:twoCellAnchor>
    <xdr:from>
      <xdr:col>4</xdr:col>
      <xdr:colOff>400050</xdr:colOff>
      <xdr:row>3</xdr:row>
      <xdr:rowOff>95250</xdr:rowOff>
    </xdr:from>
    <xdr:to>
      <xdr:col>4</xdr:col>
      <xdr:colOff>1624050</xdr:colOff>
      <xdr:row>4</xdr:row>
      <xdr:rowOff>133350</xdr:rowOff>
    </xdr:to>
    <xdr:sp macro="" textlink="">
      <xdr:nvSpPr>
        <xdr:cNvPr id="22" name="Rounded Rectangle 21">
          <a:hlinkClick xmlns:r="http://schemas.openxmlformats.org/officeDocument/2006/relationships" r:id="rId2"/>
        </xdr:cNvPr>
        <xdr:cNvSpPr/>
      </xdr:nvSpPr>
      <xdr:spPr>
        <a:xfrm>
          <a:off x="5562600" y="781050"/>
          <a:ext cx="1224000" cy="266700"/>
        </a:xfrm>
        <a:prstGeom prst="roundRect">
          <a:avLst/>
        </a:prstGeom>
        <a:solidFill>
          <a:srgbClr val="00FF00"/>
        </a:solidFill>
        <a:ln w="28575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>
              <a:solidFill>
                <a:schemeClr val="tx1"/>
              </a:solidFill>
            </a:rPr>
            <a:t>HOME</a:t>
          </a:r>
        </a:p>
      </xdr:txBody>
    </xdr:sp>
    <xdr:clientData/>
  </xdr:twoCellAnchor>
  <xdr:twoCellAnchor>
    <xdr:from>
      <xdr:col>4</xdr:col>
      <xdr:colOff>371475</xdr:colOff>
      <xdr:row>5</xdr:row>
      <xdr:rowOff>0</xdr:rowOff>
    </xdr:from>
    <xdr:to>
      <xdr:col>4</xdr:col>
      <xdr:colOff>1667475</xdr:colOff>
      <xdr:row>7</xdr:row>
      <xdr:rowOff>224700</xdr:rowOff>
    </xdr:to>
    <xdr:sp macro="" textlink="">
      <xdr:nvSpPr>
        <xdr:cNvPr id="25" name="Rounded Rectangle 24">
          <a:hlinkClick xmlns:r="http://schemas.openxmlformats.org/officeDocument/2006/relationships" r:id="rId3"/>
        </xdr:cNvPr>
        <xdr:cNvSpPr/>
      </xdr:nvSpPr>
      <xdr:spPr>
        <a:xfrm>
          <a:off x="5534025" y="1162050"/>
          <a:ext cx="1296000" cy="720000"/>
        </a:xfrm>
        <a:prstGeom prst="roundRect">
          <a:avLst/>
        </a:prstGeom>
        <a:solidFill>
          <a:srgbClr val="00FF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>
              <a:solidFill>
                <a:schemeClr val="tx1"/>
              </a:solidFill>
            </a:rPr>
            <a:t>Analisis Butir Soal Essay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409575</xdr:colOff>
      <xdr:row>13</xdr:row>
      <xdr:rowOff>57150</xdr:rowOff>
    </xdr:from>
    <xdr:to>
      <xdr:col>8</xdr:col>
      <xdr:colOff>457200</xdr:colOff>
      <xdr:row>14</xdr:row>
      <xdr:rowOff>181389</xdr:rowOff>
    </xdr:to>
    <xdr:sp macro="" textlink="">
      <xdr:nvSpPr>
        <xdr:cNvPr id="4" name="Rounded Rectangle 3">
          <a:hlinkClick xmlns:r="http://schemas.openxmlformats.org/officeDocument/2006/relationships" r:id="rId1"/>
        </xdr:cNvPr>
        <xdr:cNvSpPr/>
      </xdr:nvSpPr>
      <xdr:spPr>
        <a:xfrm>
          <a:off x="5495925" y="3276600"/>
          <a:ext cx="1743075" cy="371889"/>
        </a:xfrm>
        <a:prstGeom prst="roundRect">
          <a:avLst/>
        </a:prstGeom>
        <a:solidFill>
          <a:srgbClr val="00FF00"/>
        </a:solidFill>
        <a:ln w="28575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>
              <a:solidFill>
                <a:schemeClr val="tx1"/>
              </a:solidFill>
            </a:rPr>
            <a:t>HOME</a:t>
          </a:r>
        </a:p>
      </xdr:txBody>
    </xdr:sp>
    <xdr:clientData/>
  </xdr:twoCellAnchor>
  <xdr:twoCellAnchor>
    <xdr:from>
      <xdr:col>6</xdr:col>
      <xdr:colOff>266700</xdr:colOff>
      <xdr:row>2</xdr:row>
      <xdr:rowOff>104775</xdr:rowOff>
    </xdr:from>
    <xdr:to>
      <xdr:col>8</xdr:col>
      <xdr:colOff>443250</xdr:colOff>
      <xdr:row>3</xdr:row>
      <xdr:rowOff>145125</xdr:rowOff>
    </xdr:to>
    <xdr:sp macro="" textlink="">
      <xdr:nvSpPr>
        <xdr:cNvPr id="5" name="Rounded Rectangle 4">
          <a:hlinkClick xmlns:r="http://schemas.openxmlformats.org/officeDocument/2006/relationships" r:id="rId2"/>
        </xdr:cNvPr>
        <xdr:cNvSpPr/>
      </xdr:nvSpPr>
      <xdr:spPr>
        <a:xfrm>
          <a:off x="5353050" y="600075"/>
          <a:ext cx="187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DATA ABS</a:t>
          </a:r>
        </a:p>
      </xdr:txBody>
    </xdr:sp>
    <xdr:clientData/>
  </xdr:twoCellAnchor>
  <xdr:twoCellAnchor>
    <xdr:from>
      <xdr:col>6</xdr:col>
      <xdr:colOff>276225</xdr:colOff>
      <xdr:row>3</xdr:row>
      <xdr:rowOff>190500</xdr:rowOff>
    </xdr:from>
    <xdr:to>
      <xdr:col>8</xdr:col>
      <xdr:colOff>452775</xdr:colOff>
      <xdr:row>4</xdr:row>
      <xdr:rowOff>230850</xdr:rowOff>
    </xdr:to>
    <xdr:sp macro="" textlink="">
      <xdr:nvSpPr>
        <xdr:cNvPr id="6" name="Rounded Rectangle 5">
          <a:hlinkClick xmlns:r="http://schemas.openxmlformats.org/officeDocument/2006/relationships" r:id="rId3"/>
        </xdr:cNvPr>
        <xdr:cNvSpPr/>
      </xdr:nvSpPr>
      <xdr:spPr>
        <a:xfrm>
          <a:off x="5362575" y="933450"/>
          <a:ext cx="187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RANK ABS</a:t>
          </a:r>
        </a:p>
      </xdr:txBody>
    </xdr:sp>
    <xdr:clientData/>
  </xdr:twoCellAnchor>
  <xdr:twoCellAnchor>
    <xdr:from>
      <xdr:col>6</xdr:col>
      <xdr:colOff>266700</xdr:colOff>
      <xdr:row>5</xdr:row>
      <xdr:rowOff>38100</xdr:rowOff>
    </xdr:from>
    <xdr:to>
      <xdr:col>8</xdr:col>
      <xdr:colOff>443250</xdr:colOff>
      <xdr:row>6</xdr:row>
      <xdr:rowOff>78450</xdr:rowOff>
    </xdr:to>
    <xdr:sp macro="" textlink="">
      <xdr:nvSpPr>
        <xdr:cNvPr id="7" name="Rounded Rectangle 6">
          <a:hlinkClick xmlns:r="http://schemas.openxmlformats.org/officeDocument/2006/relationships" r:id="rId4"/>
        </xdr:cNvPr>
        <xdr:cNvSpPr/>
      </xdr:nvSpPr>
      <xdr:spPr>
        <a:xfrm>
          <a:off x="5353050" y="1276350"/>
          <a:ext cx="187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PROSES COPY</a:t>
          </a:r>
        </a:p>
      </xdr:txBody>
    </xdr:sp>
    <xdr:clientData/>
  </xdr:twoCellAnchor>
  <xdr:twoCellAnchor>
    <xdr:from>
      <xdr:col>6</xdr:col>
      <xdr:colOff>276225</xdr:colOff>
      <xdr:row>6</xdr:row>
      <xdr:rowOff>133350</xdr:rowOff>
    </xdr:from>
    <xdr:to>
      <xdr:col>8</xdr:col>
      <xdr:colOff>452775</xdr:colOff>
      <xdr:row>7</xdr:row>
      <xdr:rowOff>173700</xdr:rowOff>
    </xdr:to>
    <xdr:sp macro="" textlink="">
      <xdr:nvSpPr>
        <xdr:cNvPr id="8" name="Rounded Rectangle 7">
          <a:hlinkClick xmlns:r="http://schemas.openxmlformats.org/officeDocument/2006/relationships" r:id="rId5"/>
        </xdr:cNvPr>
        <xdr:cNvSpPr/>
      </xdr:nvSpPr>
      <xdr:spPr>
        <a:xfrm>
          <a:off x="5362575" y="1619250"/>
          <a:ext cx="187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NILAI</a:t>
          </a:r>
          <a:r>
            <a:rPr lang="id-ID" sz="1400" b="1" baseline="0"/>
            <a:t>  </a:t>
          </a:r>
          <a:endParaRPr lang="id-ID" sz="1400" b="1"/>
        </a:p>
      </xdr:txBody>
    </xdr:sp>
    <xdr:clientData/>
  </xdr:twoCellAnchor>
  <xdr:twoCellAnchor>
    <xdr:from>
      <xdr:col>6</xdr:col>
      <xdr:colOff>276225</xdr:colOff>
      <xdr:row>7</xdr:row>
      <xdr:rowOff>228600</xdr:rowOff>
    </xdr:from>
    <xdr:to>
      <xdr:col>8</xdr:col>
      <xdr:colOff>452775</xdr:colOff>
      <xdr:row>9</xdr:row>
      <xdr:rowOff>21300</xdr:rowOff>
    </xdr:to>
    <xdr:sp macro="" textlink="">
      <xdr:nvSpPr>
        <xdr:cNvPr id="9" name="Rounded Rectangle 8">
          <a:hlinkClick xmlns:r="http://schemas.openxmlformats.org/officeDocument/2006/relationships" r:id="rId6"/>
        </xdr:cNvPr>
        <xdr:cNvSpPr/>
      </xdr:nvSpPr>
      <xdr:spPr>
        <a:xfrm>
          <a:off x="5362575" y="1962150"/>
          <a:ext cx="187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HASIL ANALISIS</a:t>
          </a:r>
        </a:p>
      </xdr:txBody>
    </xdr:sp>
    <xdr:clientData/>
  </xdr:twoCellAnchor>
  <xdr:twoCellAnchor>
    <xdr:from>
      <xdr:col>6</xdr:col>
      <xdr:colOff>228600</xdr:colOff>
      <xdr:row>9</xdr:row>
      <xdr:rowOff>114300</xdr:rowOff>
    </xdr:from>
    <xdr:to>
      <xdr:col>8</xdr:col>
      <xdr:colOff>549150</xdr:colOff>
      <xdr:row>10</xdr:row>
      <xdr:rowOff>152452</xdr:rowOff>
    </xdr:to>
    <xdr:sp macro="" textlink="">
      <xdr:nvSpPr>
        <xdr:cNvPr id="14" name="Rounded Rectangle 13">
          <a:hlinkClick xmlns:r="http://schemas.openxmlformats.org/officeDocument/2006/relationships" r:id="rId7"/>
        </xdr:cNvPr>
        <xdr:cNvSpPr/>
      </xdr:nvSpPr>
      <xdr:spPr>
        <a:xfrm>
          <a:off x="5314950" y="2343150"/>
          <a:ext cx="2016000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REMEDIAL/PENGAYAAN</a:t>
          </a:r>
        </a:p>
      </xdr:txBody>
    </xdr:sp>
    <xdr:clientData/>
  </xdr:twoCellAnchor>
  <xdr:twoCellAnchor>
    <xdr:from>
      <xdr:col>6</xdr:col>
      <xdr:colOff>228600</xdr:colOff>
      <xdr:row>10</xdr:row>
      <xdr:rowOff>217609</xdr:rowOff>
    </xdr:from>
    <xdr:to>
      <xdr:col>8</xdr:col>
      <xdr:colOff>549150</xdr:colOff>
      <xdr:row>12</xdr:row>
      <xdr:rowOff>8111</xdr:rowOff>
    </xdr:to>
    <xdr:sp macro="" textlink="">
      <xdr:nvSpPr>
        <xdr:cNvPr id="15" name="Rounded Rectangle 14">
          <a:hlinkClick xmlns:r="http://schemas.openxmlformats.org/officeDocument/2006/relationships" r:id="rId8"/>
        </xdr:cNvPr>
        <xdr:cNvSpPr/>
      </xdr:nvSpPr>
      <xdr:spPr>
        <a:xfrm>
          <a:off x="5314950" y="2694109"/>
          <a:ext cx="2016000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DAFTAR</a:t>
          </a:r>
          <a:r>
            <a:rPr lang="id-ID" sz="1400" b="1" baseline="0"/>
            <a:t> HADIR REMIDI</a:t>
          </a:r>
          <a:endParaRPr lang="id-ID" sz="1400" b="1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27</xdr:col>
      <xdr:colOff>595106</xdr:colOff>
      <xdr:row>18</xdr:row>
      <xdr:rowOff>13697</xdr:rowOff>
    </xdr:from>
    <xdr:to>
      <xdr:col>27</xdr:col>
      <xdr:colOff>1861931</xdr:colOff>
      <xdr:row>19</xdr:row>
      <xdr:rowOff>189289</xdr:rowOff>
    </xdr:to>
    <xdr:sp macro="" textlink="">
      <xdr:nvSpPr>
        <xdr:cNvPr id="7" name="Rounded Rectangle 6">
          <a:hlinkClick xmlns:r="http://schemas.openxmlformats.org/officeDocument/2006/relationships" r:id="rId1"/>
        </xdr:cNvPr>
        <xdr:cNvSpPr/>
      </xdr:nvSpPr>
      <xdr:spPr>
        <a:xfrm>
          <a:off x="10434431" y="3852272"/>
          <a:ext cx="1266825" cy="385142"/>
        </a:xfrm>
        <a:prstGeom prst="roundRect">
          <a:avLst/>
        </a:prstGeom>
        <a:solidFill>
          <a:srgbClr val="00FF00"/>
        </a:solidFill>
        <a:ln w="28575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>
              <a:solidFill>
                <a:schemeClr val="tx1"/>
              </a:solidFill>
            </a:rPr>
            <a:t>HOME</a:t>
          </a:r>
        </a:p>
      </xdr:txBody>
    </xdr:sp>
    <xdr:clientData/>
  </xdr:twoCellAnchor>
  <xdr:twoCellAnchor>
    <xdr:from>
      <xdr:col>27</xdr:col>
      <xdr:colOff>467140</xdr:colOff>
      <xdr:row>20</xdr:row>
      <xdr:rowOff>83654</xdr:rowOff>
    </xdr:from>
    <xdr:to>
      <xdr:col>27</xdr:col>
      <xdr:colOff>2040836</xdr:colOff>
      <xdr:row>22</xdr:row>
      <xdr:rowOff>160682</xdr:rowOff>
    </xdr:to>
    <xdr:sp macro="" textlink="">
      <xdr:nvSpPr>
        <xdr:cNvPr id="17" name="Rounded Rectangle 16">
          <a:hlinkClick xmlns:r="http://schemas.openxmlformats.org/officeDocument/2006/relationships" r:id="rId2"/>
        </xdr:cNvPr>
        <xdr:cNvSpPr/>
      </xdr:nvSpPr>
      <xdr:spPr>
        <a:xfrm>
          <a:off x="10306465" y="4350854"/>
          <a:ext cx="1573696" cy="496128"/>
        </a:xfrm>
        <a:prstGeom prst="roundRect">
          <a:avLst/>
        </a:prstGeom>
        <a:solidFill>
          <a:srgbClr val="006600"/>
        </a:solidFill>
        <a:ln w="38100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800" b="1"/>
            <a:t>CETAK AHUH</a:t>
          </a:r>
        </a:p>
      </xdr:txBody>
    </xdr:sp>
    <xdr:clientData/>
  </xdr:twoCellAnchor>
  <xdr:twoCellAnchor>
    <xdr:from>
      <xdr:col>27</xdr:col>
      <xdr:colOff>263899</xdr:colOff>
      <xdr:row>0</xdr:row>
      <xdr:rowOff>163047</xdr:rowOff>
    </xdr:from>
    <xdr:to>
      <xdr:col>27</xdr:col>
      <xdr:colOff>1955899</xdr:colOff>
      <xdr:row>1</xdr:row>
      <xdr:rowOff>249341</xdr:rowOff>
    </xdr:to>
    <xdr:sp macro="" textlink="">
      <xdr:nvSpPr>
        <xdr:cNvPr id="18" name="Rounded Rectangle 17">
          <a:hlinkClick xmlns:r="http://schemas.openxmlformats.org/officeDocument/2006/relationships" r:id="rId3"/>
        </xdr:cNvPr>
        <xdr:cNvSpPr/>
      </xdr:nvSpPr>
      <xdr:spPr>
        <a:xfrm>
          <a:off x="10103224" y="163047"/>
          <a:ext cx="1692000" cy="286319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DATA ABS</a:t>
          </a:r>
          <a:r>
            <a:rPr lang="id-ID" sz="1400" b="1" baseline="0"/>
            <a:t> </a:t>
          </a:r>
          <a:endParaRPr lang="id-ID" sz="1400" b="1"/>
        </a:p>
      </xdr:txBody>
    </xdr:sp>
    <xdr:clientData/>
  </xdr:twoCellAnchor>
  <xdr:twoCellAnchor>
    <xdr:from>
      <xdr:col>27</xdr:col>
      <xdr:colOff>273424</xdr:colOff>
      <xdr:row>2</xdr:row>
      <xdr:rowOff>36981</xdr:rowOff>
    </xdr:from>
    <xdr:to>
      <xdr:col>27</xdr:col>
      <xdr:colOff>1965424</xdr:colOff>
      <xdr:row>3</xdr:row>
      <xdr:rowOff>20181</xdr:rowOff>
    </xdr:to>
    <xdr:sp macro="" textlink="">
      <xdr:nvSpPr>
        <xdr:cNvPr id="19" name="Rounded Rectangle 18">
          <a:hlinkClick xmlns:r="http://schemas.openxmlformats.org/officeDocument/2006/relationships" r:id="rId4"/>
        </xdr:cNvPr>
        <xdr:cNvSpPr/>
      </xdr:nvSpPr>
      <xdr:spPr>
        <a:xfrm>
          <a:off x="10112749" y="494181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RANK ABS</a:t>
          </a:r>
        </a:p>
      </xdr:txBody>
    </xdr:sp>
    <xdr:clientData/>
  </xdr:twoCellAnchor>
  <xdr:twoCellAnchor>
    <xdr:from>
      <xdr:col>27</xdr:col>
      <xdr:colOff>263899</xdr:colOff>
      <xdr:row>3</xdr:row>
      <xdr:rowOff>77322</xdr:rowOff>
    </xdr:from>
    <xdr:to>
      <xdr:col>27</xdr:col>
      <xdr:colOff>1955899</xdr:colOff>
      <xdr:row>4</xdr:row>
      <xdr:rowOff>62763</xdr:rowOff>
    </xdr:to>
    <xdr:sp macro="" textlink="">
      <xdr:nvSpPr>
        <xdr:cNvPr id="20" name="Rounded Rectangle 19">
          <a:hlinkClick xmlns:r="http://schemas.openxmlformats.org/officeDocument/2006/relationships" r:id="rId5"/>
        </xdr:cNvPr>
        <xdr:cNvSpPr/>
      </xdr:nvSpPr>
      <xdr:spPr>
        <a:xfrm>
          <a:off x="10103224" y="839322"/>
          <a:ext cx="1692000" cy="290241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PROSES COPY</a:t>
          </a:r>
        </a:p>
      </xdr:txBody>
    </xdr:sp>
    <xdr:clientData/>
  </xdr:twoCellAnchor>
  <xdr:twoCellAnchor>
    <xdr:from>
      <xdr:col>27</xdr:col>
      <xdr:colOff>273424</xdr:colOff>
      <xdr:row>4</xdr:row>
      <xdr:rowOff>117663</xdr:rowOff>
    </xdr:from>
    <xdr:to>
      <xdr:col>27</xdr:col>
      <xdr:colOff>1965424</xdr:colOff>
      <xdr:row>6</xdr:row>
      <xdr:rowOff>13457</xdr:rowOff>
    </xdr:to>
    <xdr:sp macro="" textlink="">
      <xdr:nvSpPr>
        <xdr:cNvPr id="21" name="Rounded Rectangle 20">
          <a:hlinkClick xmlns:r="http://schemas.openxmlformats.org/officeDocument/2006/relationships" r:id="rId6"/>
        </xdr:cNvPr>
        <xdr:cNvSpPr/>
      </xdr:nvSpPr>
      <xdr:spPr>
        <a:xfrm>
          <a:off x="10112749" y="1184463"/>
          <a:ext cx="1692000" cy="286319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NILAI</a:t>
          </a:r>
          <a:r>
            <a:rPr lang="id-ID" sz="1400" b="1" baseline="0"/>
            <a:t>  </a:t>
          </a:r>
          <a:endParaRPr lang="id-ID" sz="1400" b="1"/>
        </a:p>
      </xdr:txBody>
    </xdr:sp>
    <xdr:clientData/>
  </xdr:twoCellAnchor>
  <xdr:twoCellAnchor>
    <xdr:from>
      <xdr:col>27</xdr:col>
      <xdr:colOff>273424</xdr:colOff>
      <xdr:row>6</xdr:row>
      <xdr:rowOff>68357</xdr:rowOff>
    </xdr:from>
    <xdr:to>
      <xdr:col>27</xdr:col>
      <xdr:colOff>1965424</xdr:colOff>
      <xdr:row>7</xdr:row>
      <xdr:rowOff>154651</xdr:rowOff>
    </xdr:to>
    <xdr:sp macro="" textlink="">
      <xdr:nvSpPr>
        <xdr:cNvPr id="22" name="Rounded Rectangle 21">
          <a:hlinkClick xmlns:r="http://schemas.openxmlformats.org/officeDocument/2006/relationships" r:id="rId7"/>
        </xdr:cNvPr>
        <xdr:cNvSpPr/>
      </xdr:nvSpPr>
      <xdr:spPr>
        <a:xfrm>
          <a:off x="10112749" y="1525682"/>
          <a:ext cx="1692000" cy="286319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HASIL ANALISIS</a:t>
          </a:r>
        </a:p>
      </xdr:txBody>
    </xdr:sp>
    <xdr:clientData/>
  </xdr:twoCellAnchor>
  <xdr:twoCellAnchor>
    <xdr:from>
      <xdr:col>27</xdr:col>
      <xdr:colOff>123825</xdr:colOff>
      <xdr:row>8</xdr:row>
      <xdr:rowOff>19050</xdr:rowOff>
    </xdr:from>
    <xdr:to>
      <xdr:col>27</xdr:col>
      <xdr:colOff>2181224</xdr:colOff>
      <xdr:row>9</xdr:row>
      <xdr:rowOff>114352</xdr:rowOff>
    </xdr:to>
    <xdr:sp macro="" textlink="">
      <xdr:nvSpPr>
        <xdr:cNvPr id="25" name="Rounded Rectangle 24">
          <a:hlinkClick xmlns:r="http://schemas.openxmlformats.org/officeDocument/2006/relationships" r:id="rId8"/>
        </xdr:cNvPr>
        <xdr:cNvSpPr/>
      </xdr:nvSpPr>
      <xdr:spPr>
        <a:xfrm>
          <a:off x="9963150" y="1866900"/>
          <a:ext cx="2057399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REMEDIAL/PENGAYAAN</a:t>
          </a:r>
        </a:p>
      </xdr:txBody>
    </xdr:sp>
    <xdr:clientData/>
  </xdr:twoCellAnchor>
  <xdr:twoCellAnchor>
    <xdr:from>
      <xdr:col>27</xdr:col>
      <xdr:colOff>123825</xdr:colOff>
      <xdr:row>10</xdr:row>
      <xdr:rowOff>55684</xdr:rowOff>
    </xdr:from>
    <xdr:to>
      <xdr:col>27</xdr:col>
      <xdr:colOff>2181225</xdr:colOff>
      <xdr:row>11</xdr:row>
      <xdr:rowOff>150986</xdr:rowOff>
    </xdr:to>
    <xdr:sp macro="" textlink="">
      <xdr:nvSpPr>
        <xdr:cNvPr id="26" name="Rounded Rectangle 25">
          <a:hlinkClick xmlns:r="http://schemas.openxmlformats.org/officeDocument/2006/relationships" r:id="rId9"/>
        </xdr:cNvPr>
        <xdr:cNvSpPr/>
      </xdr:nvSpPr>
      <xdr:spPr>
        <a:xfrm>
          <a:off x="9963150" y="2217859"/>
          <a:ext cx="2057400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DAFTAR</a:t>
          </a:r>
          <a:r>
            <a:rPr lang="id-ID" sz="1400" b="1" baseline="0"/>
            <a:t> HADIR REMIDI</a:t>
          </a:r>
          <a:endParaRPr lang="id-ID" sz="1400" b="1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780855</xdr:colOff>
      <xdr:row>29</xdr:row>
      <xdr:rowOff>202271</xdr:rowOff>
    </xdr:from>
    <xdr:to>
      <xdr:col>28</xdr:col>
      <xdr:colOff>2047680</xdr:colOff>
      <xdr:row>31</xdr:row>
      <xdr:rowOff>125244</xdr:rowOff>
    </xdr:to>
    <xdr:sp macro="" textlink="">
      <xdr:nvSpPr>
        <xdr:cNvPr id="11" name="Rounded Rectangle 10">
          <a:hlinkClick xmlns:r="http://schemas.openxmlformats.org/officeDocument/2006/relationships" r:id="rId1"/>
        </xdr:cNvPr>
        <xdr:cNvSpPr/>
      </xdr:nvSpPr>
      <xdr:spPr>
        <a:xfrm>
          <a:off x="11762620" y="6623242"/>
          <a:ext cx="1266825" cy="371208"/>
        </a:xfrm>
        <a:prstGeom prst="roundRect">
          <a:avLst/>
        </a:prstGeom>
        <a:solidFill>
          <a:srgbClr val="00FF00"/>
        </a:solidFill>
        <a:ln w="28575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>
              <a:solidFill>
                <a:schemeClr val="tx1"/>
              </a:solidFill>
            </a:rPr>
            <a:t>HOME</a:t>
          </a:r>
        </a:p>
      </xdr:txBody>
    </xdr:sp>
    <xdr:clientData/>
  </xdr:twoCellAnchor>
  <xdr:twoCellAnchor>
    <xdr:from>
      <xdr:col>28</xdr:col>
      <xdr:colOff>552450</xdr:colOff>
      <xdr:row>0</xdr:row>
      <xdr:rowOff>133350</xdr:rowOff>
    </xdr:from>
    <xdr:to>
      <xdr:col>28</xdr:col>
      <xdr:colOff>2244450</xdr:colOff>
      <xdr:row>1</xdr:row>
      <xdr:rowOff>221325</xdr:rowOff>
    </xdr:to>
    <xdr:sp macro="" textlink="">
      <xdr:nvSpPr>
        <xdr:cNvPr id="16" name="Rounded Rectangle 15">
          <a:hlinkClick xmlns:r="http://schemas.openxmlformats.org/officeDocument/2006/relationships" r:id="rId2"/>
        </xdr:cNvPr>
        <xdr:cNvSpPr/>
      </xdr:nvSpPr>
      <xdr:spPr>
        <a:xfrm>
          <a:off x="10325100" y="133350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DATA  ABS</a:t>
          </a:r>
        </a:p>
      </xdr:txBody>
    </xdr:sp>
    <xdr:clientData/>
  </xdr:twoCellAnchor>
  <xdr:twoCellAnchor>
    <xdr:from>
      <xdr:col>28</xdr:col>
      <xdr:colOff>561975</xdr:colOff>
      <xdr:row>2</xdr:row>
      <xdr:rowOff>9525</xdr:rowOff>
    </xdr:from>
    <xdr:to>
      <xdr:col>28</xdr:col>
      <xdr:colOff>2253975</xdr:colOff>
      <xdr:row>2</xdr:row>
      <xdr:rowOff>297525</xdr:rowOff>
    </xdr:to>
    <xdr:sp macro="" textlink="">
      <xdr:nvSpPr>
        <xdr:cNvPr id="17" name="Rounded Rectangle 16">
          <a:hlinkClick xmlns:r="http://schemas.openxmlformats.org/officeDocument/2006/relationships" r:id="rId3"/>
        </xdr:cNvPr>
        <xdr:cNvSpPr/>
      </xdr:nvSpPr>
      <xdr:spPr>
        <a:xfrm>
          <a:off x="10334625" y="466725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RANK  ABS</a:t>
          </a:r>
        </a:p>
      </xdr:txBody>
    </xdr:sp>
    <xdr:clientData/>
  </xdr:twoCellAnchor>
  <xdr:twoCellAnchor>
    <xdr:from>
      <xdr:col>28</xdr:col>
      <xdr:colOff>552450</xdr:colOff>
      <xdr:row>3</xdr:row>
      <xdr:rowOff>47625</xdr:rowOff>
    </xdr:from>
    <xdr:to>
      <xdr:col>28</xdr:col>
      <xdr:colOff>2244450</xdr:colOff>
      <xdr:row>4</xdr:row>
      <xdr:rowOff>30825</xdr:rowOff>
    </xdr:to>
    <xdr:sp macro="" textlink="">
      <xdr:nvSpPr>
        <xdr:cNvPr id="18" name="Rounded Rectangle 17">
          <a:hlinkClick xmlns:r="http://schemas.openxmlformats.org/officeDocument/2006/relationships" r:id="rId4"/>
        </xdr:cNvPr>
        <xdr:cNvSpPr/>
      </xdr:nvSpPr>
      <xdr:spPr>
        <a:xfrm>
          <a:off x="10325100" y="809625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PROSES COPY</a:t>
          </a:r>
        </a:p>
      </xdr:txBody>
    </xdr:sp>
    <xdr:clientData/>
  </xdr:twoCellAnchor>
  <xdr:twoCellAnchor>
    <xdr:from>
      <xdr:col>28</xdr:col>
      <xdr:colOff>561975</xdr:colOff>
      <xdr:row>4</xdr:row>
      <xdr:rowOff>85725</xdr:rowOff>
    </xdr:from>
    <xdr:to>
      <xdr:col>28</xdr:col>
      <xdr:colOff>2253975</xdr:colOff>
      <xdr:row>5</xdr:row>
      <xdr:rowOff>173700</xdr:rowOff>
    </xdr:to>
    <xdr:sp macro="" textlink="">
      <xdr:nvSpPr>
        <xdr:cNvPr id="19" name="Rounded Rectangle 18">
          <a:hlinkClick xmlns:r="http://schemas.openxmlformats.org/officeDocument/2006/relationships" r:id="rId5"/>
        </xdr:cNvPr>
        <xdr:cNvSpPr/>
      </xdr:nvSpPr>
      <xdr:spPr>
        <a:xfrm>
          <a:off x="10334625" y="1152525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NILAI</a:t>
          </a:r>
          <a:r>
            <a:rPr lang="id-ID" sz="1400" b="1" baseline="0"/>
            <a:t>  </a:t>
          </a:r>
          <a:endParaRPr lang="id-ID" sz="1400" b="1"/>
        </a:p>
      </xdr:txBody>
    </xdr:sp>
    <xdr:clientData/>
  </xdr:twoCellAnchor>
  <xdr:twoCellAnchor>
    <xdr:from>
      <xdr:col>28</xdr:col>
      <xdr:colOff>561975</xdr:colOff>
      <xdr:row>6</xdr:row>
      <xdr:rowOff>38100</xdr:rowOff>
    </xdr:from>
    <xdr:to>
      <xdr:col>28</xdr:col>
      <xdr:colOff>2253975</xdr:colOff>
      <xdr:row>7</xdr:row>
      <xdr:rowOff>126075</xdr:rowOff>
    </xdr:to>
    <xdr:sp macro="" textlink="">
      <xdr:nvSpPr>
        <xdr:cNvPr id="20" name="Rounded Rectangle 19">
          <a:hlinkClick xmlns:r="http://schemas.openxmlformats.org/officeDocument/2006/relationships" r:id="rId6"/>
        </xdr:cNvPr>
        <xdr:cNvSpPr/>
      </xdr:nvSpPr>
      <xdr:spPr>
        <a:xfrm>
          <a:off x="10334625" y="1495425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HASIL ANALISIS</a:t>
          </a:r>
        </a:p>
      </xdr:txBody>
    </xdr:sp>
    <xdr:clientData/>
  </xdr:twoCellAnchor>
  <xdr:twoCellAnchor>
    <xdr:from>
      <xdr:col>28</xdr:col>
      <xdr:colOff>381007</xdr:colOff>
      <xdr:row>8</xdr:row>
      <xdr:rowOff>0</xdr:rowOff>
    </xdr:from>
    <xdr:to>
      <xdr:col>28</xdr:col>
      <xdr:colOff>2438406</xdr:colOff>
      <xdr:row>9</xdr:row>
      <xdr:rowOff>95302</xdr:rowOff>
    </xdr:to>
    <xdr:sp macro="" textlink="">
      <xdr:nvSpPr>
        <xdr:cNvPr id="23" name="Rounded Rectangle 22">
          <a:hlinkClick xmlns:r="http://schemas.openxmlformats.org/officeDocument/2006/relationships" r:id="rId7"/>
        </xdr:cNvPr>
        <xdr:cNvSpPr/>
      </xdr:nvSpPr>
      <xdr:spPr>
        <a:xfrm>
          <a:off x="10141331" y="1848971"/>
          <a:ext cx="2057399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REMEDIAL/PENGAYAAN</a:t>
          </a:r>
        </a:p>
      </xdr:txBody>
    </xdr:sp>
    <xdr:clientData/>
  </xdr:twoCellAnchor>
  <xdr:twoCellAnchor>
    <xdr:from>
      <xdr:col>28</xdr:col>
      <xdr:colOff>381007</xdr:colOff>
      <xdr:row>10</xdr:row>
      <xdr:rowOff>37195</xdr:rowOff>
    </xdr:from>
    <xdr:to>
      <xdr:col>28</xdr:col>
      <xdr:colOff>2438407</xdr:colOff>
      <xdr:row>11</xdr:row>
      <xdr:rowOff>98879</xdr:rowOff>
    </xdr:to>
    <xdr:sp macro="" textlink="">
      <xdr:nvSpPr>
        <xdr:cNvPr id="24" name="Rounded Rectangle 23">
          <a:hlinkClick xmlns:r="http://schemas.openxmlformats.org/officeDocument/2006/relationships" r:id="rId8"/>
        </xdr:cNvPr>
        <xdr:cNvSpPr/>
      </xdr:nvSpPr>
      <xdr:spPr>
        <a:xfrm>
          <a:off x="10141331" y="2199930"/>
          <a:ext cx="2057400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DAFTAR</a:t>
          </a:r>
          <a:r>
            <a:rPr lang="id-ID" sz="1400" b="1" baseline="0"/>
            <a:t> HADIR REMIDI</a:t>
          </a:r>
          <a:endParaRPr lang="id-ID" sz="1400" b="1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23</xdr:col>
      <xdr:colOff>613328</xdr:colOff>
      <xdr:row>48</xdr:row>
      <xdr:rowOff>76200</xdr:rowOff>
    </xdr:from>
    <xdr:to>
      <xdr:col>23</xdr:col>
      <xdr:colOff>1880153</xdr:colOff>
      <xdr:row>50</xdr:row>
      <xdr:rowOff>132522</xdr:rowOff>
    </xdr:to>
    <xdr:sp macro="" textlink="">
      <xdr:nvSpPr>
        <xdr:cNvPr id="7" name="Rounded Rectangle 6">
          <a:hlinkClick xmlns:r="http://schemas.openxmlformats.org/officeDocument/2006/relationships" r:id="rId1"/>
        </xdr:cNvPr>
        <xdr:cNvSpPr/>
      </xdr:nvSpPr>
      <xdr:spPr>
        <a:xfrm>
          <a:off x="9052478" y="10086975"/>
          <a:ext cx="1266825" cy="389697"/>
        </a:xfrm>
        <a:prstGeom prst="roundRect">
          <a:avLst/>
        </a:prstGeom>
        <a:solidFill>
          <a:srgbClr val="00FF00"/>
        </a:solidFill>
        <a:ln w="28575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>
              <a:solidFill>
                <a:schemeClr val="tx1"/>
              </a:solidFill>
            </a:rPr>
            <a:t>HOME</a:t>
          </a:r>
        </a:p>
      </xdr:txBody>
    </xdr:sp>
    <xdr:clientData/>
  </xdr:twoCellAnchor>
  <xdr:twoCellAnchor>
    <xdr:from>
      <xdr:col>23</xdr:col>
      <xdr:colOff>428625</xdr:colOff>
      <xdr:row>0</xdr:row>
      <xdr:rowOff>257175</xdr:rowOff>
    </xdr:from>
    <xdr:to>
      <xdr:col>23</xdr:col>
      <xdr:colOff>2120625</xdr:colOff>
      <xdr:row>1</xdr:row>
      <xdr:rowOff>164175</xdr:rowOff>
    </xdr:to>
    <xdr:sp macro="" textlink="">
      <xdr:nvSpPr>
        <xdr:cNvPr id="12" name="Rounded Rectangle 11">
          <a:hlinkClick xmlns:r="http://schemas.openxmlformats.org/officeDocument/2006/relationships" r:id="rId2"/>
        </xdr:cNvPr>
        <xdr:cNvSpPr/>
      </xdr:nvSpPr>
      <xdr:spPr>
        <a:xfrm>
          <a:off x="8867775" y="257175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DATA ABS</a:t>
          </a:r>
        </a:p>
      </xdr:txBody>
    </xdr:sp>
    <xdr:clientData/>
  </xdr:twoCellAnchor>
  <xdr:twoCellAnchor>
    <xdr:from>
      <xdr:col>23</xdr:col>
      <xdr:colOff>438150</xdr:colOff>
      <xdr:row>2</xdr:row>
      <xdr:rowOff>38100</xdr:rowOff>
    </xdr:from>
    <xdr:to>
      <xdr:col>23</xdr:col>
      <xdr:colOff>2130150</xdr:colOff>
      <xdr:row>3</xdr:row>
      <xdr:rowOff>164175</xdr:rowOff>
    </xdr:to>
    <xdr:sp macro="" textlink="">
      <xdr:nvSpPr>
        <xdr:cNvPr id="13" name="Rounded Rectangle 12">
          <a:hlinkClick xmlns:r="http://schemas.openxmlformats.org/officeDocument/2006/relationships" r:id="rId3"/>
        </xdr:cNvPr>
        <xdr:cNvSpPr/>
      </xdr:nvSpPr>
      <xdr:spPr>
        <a:xfrm>
          <a:off x="8877300" y="590550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RANK ABS</a:t>
          </a:r>
        </a:p>
      </xdr:txBody>
    </xdr:sp>
    <xdr:clientData/>
  </xdr:twoCellAnchor>
  <xdr:twoCellAnchor>
    <xdr:from>
      <xdr:col>23</xdr:col>
      <xdr:colOff>428625</xdr:colOff>
      <xdr:row>3</xdr:row>
      <xdr:rowOff>219075</xdr:rowOff>
    </xdr:from>
    <xdr:to>
      <xdr:col>23</xdr:col>
      <xdr:colOff>2120625</xdr:colOff>
      <xdr:row>5</xdr:row>
      <xdr:rowOff>49875</xdr:rowOff>
    </xdr:to>
    <xdr:sp macro="" textlink="">
      <xdr:nvSpPr>
        <xdr:cNvPr id="14" name="Rounded Rectangle 13">
          <a:hlinkClick xmlns:r="http://schemas.openxmlformats.org/officeDocument/2006/relationships" r:id="rId4"/>
        </xdr:cNvPr>
        <xdr:cNvSpPr/>
      </xdr:nvSpPr>
      <xdr:spPr>
        <a:xfrm>
          <a:off x="8867775" y="933450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PROSES COPY </a:t>
          </a:r>
        </a:p>
      </xdr:txBody>
    </xdr:sp>
    <xdr:clientData/>
  </xdr:twoCellAnchor>
  <xdr:twoCellAnchor>
    <xdr:from>
      <xdr:col>23</xdr:col>
      <xdr:colOff>438150</xdr:colOff>
      <xdr:row>5</xdr:row>
      <xdr:rowOff>104775</xdr:rowOff>
    </xdr:from>
    <xdr:to>
      <xdr:col>23</xdr:col>
      <xdr:colOff>2130150</xdr:colOff>
      <xdr:row>6</xdr:row>
      <xdr:rowOff>164175</xdr:rowOff>
    </xdr:to>
    <xdr:sp macro="" textlink="">
      <xdr:nvSpPr>
        <xdr:cNvPr id="15" name="Rounded Rectangle 14">
          <a:hlinkClick xmlns:r="http://schemas.openxmlformats.org/officeDocument/2006/relationships" r:id="rId5"/>
        </xdr:cNvPr>
        <xdr:cNvSpPr/>
      </xdr:nvSpPr>
      <xdr:spPr>
        <a:xfrm>
          <a:off x="8877300" y="1276350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NILAI</a:t>
          </a:r>
          <a:r>
            <a:rPr lang="id-ID" sz="1400" b="1" baseline="0"/>
            <a:t>  </a:t>
          </a:r>
          <a:endParaRPr lang="id-ID" sz="1400" b="1"/>
        </a:p>
      </xdr:txBody>
    </xdr:sp>
    <xdr:clientData/>
  </xdr:twoCellAnchor>
  <xdr:twoCellAnchor>
    <xdr:from>
      <xdr:col>23</xdr:col>
      <xdr:colOff>438150</xdr:colOff>
      <xdr:row>6</xdr:row>
      <xdr:rowOff>219075</xdr:rowOff>
    </xdr:from>
    <xdr:to>
      <xdr:col>23</xdr:col>
      <xdr:colOff>2130150</xdr:colOff>
      <xdr:row>8</xdr:row>
      <xdr:rowOff>97500</xdr:rowOff>
    </xdr:to>
    <xdr:sp macro="" textlink="">
      <xdr:nvSpPr>
        <xdr:cNvPr id="16" name="Rounded Rectangle 15">
          <a:hlinkClick xmlns:r="http://schemas.openxmlformats.org/officeDocument/2006/relationships" r:id="rId6"/>
        </xdr:cNvPr>
        <xdr:cNvSpPr/>
      </xdr:nvSpPr>
      <xdr:spPr>
        <a:xfrm>
          <a:off x="8877300" y="1619250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HASIL ANALISIS</a:t>
          </a:r>
        </a:p>
      </xdr:txBody>
    </xdr:sp>
    <xdr:clientData/>
  </xdr:twoCellAnchor>
  <xdr:twoCellAnchor>
    <xdr:from>
      <xdr:col>23</xdr:col>
      <xdr:colOff>238125</xdr:colOff>
      <xdr:row>8</xdr:row>
      <xdr:rowOff>180975</xdr:rowOff>
    </xdr:from>
    <xdr:to>
      <xdr:col>23</xdr:col>
      <xdr:colOff>2295524</xdr:colOff>
      <xdr:row>9</xdr:row>
      <xdr:rowOff>152452</xdr:rowOff>
    </xdr:to>
    <xdr:sp macro="" textlink="">
      <xdr:nvSpPr>
        <xdr:cNvPr id="19" name="Rounded Rectangle 18">
          <a:hlinkClick xmlns:r="http://schemas.openxmlformats.org/officeDocument/2006/relationships" r:id="rId7"/>
        </xdr:cNvPr>
        <xdr:cNvSpPr/>
      </xdr:nvSpPr>
      <xdr:spPr>
        <a:xfrm>
          <a:off x="8677275" y="1990725"/>
          <a:ext cx="2057399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REMEDIAL/PENGAYAAN</a:t>
          </a:r>
        </a:p>
      </xdr:txBody>
    </xdr:sp>
    <xdr:clientData/>
  </xdr:twoCellAnchor>
  <xdr:twoCellAnchor>
    <xdr:from>
      <xdr:col>23</xdr:col>
      <xdr:colOff>238125</xdr:colOff>
      <xdr:row>10</xdr:row>
      <xdr:rowOff>55684</xdr:rowOff>
    </xdr:from>
    <xdr:to>
      <xdr:col>23</xdr:col>
      <xdr:colOff>2295525</xdr:colOff>
      <xdr:row>11</xdr:row>
      <xdr:rowOff>179561</xdr:rowOff>
    </xdr:to>
    <xdr:sp macro="" textlink="">
      <xdr:nvSpPr>
        <xdr:cNvPr id="20" name="Rounded Rectangle 19">
          <a:hlinkClick xmlns:r="http://schemas.openxmlformats.org/officeDocument/2006/relationships" r:id="rId8"/>
        </xdr:cNvPr>
        <xdr:cNvSpPr/>
      </xdr:nvSpPr>
      <xdr:spPr>
        <a:xfrm>
          <a:off x="8677275" y="2341684"/>
          <a:ext cx="2057400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DAFTAR</a:t>
          </a:r>
          <a:r>
            <a:rPr lang="id-ID" sz="1400" b="1" baseline="0"/>
            <a:t> HADIR REMIDI</a:t>
          </a:r>
          <a:endParaRPr lang="id-ID" sz="1400" b="1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416234</xdr:colOff>
      <xdr:row>19</xdr:row>
      <xdr:rowOff>37272</xdr:rowOff>
    </xdr:from>
    <xdr:to>
      <xdr:col>12</xdr:col>
      <xdr:colOff>1683059</xdr:colOff>
      <xdr:row>20</xdr:row>
      <xdr:rowOff>195088</xdr:rowOff>
    </xdr:to>
    <xdr:sp macro="" textlink="">
      <xdr:nvSpPr>
        <xdr:cNvPr id="7" name="Rounded Rectangle 6">
          <a:hlinkClick xmlns:r="http://schemas.openxmlformats.org/officeDocument/2006/relationships" r:id="rId1"/>
        </xdr:cNvPr>
        <xdr:cNvSpPr/>
      </xdr:nvSpPr>
      <xdr:spPr>
        <a:xfrm>
          <a:off x="7315647" y="3756163"/>
          <a:ext cx="1266825" cy="389729"/>
        </a:xfrm>
        <a:prstGeom prst="roundRect">
          <a:avLst/>
        </a:prstGeom>
        <a:solidFill>
          <a:srgbClr val="00FF00"/>
        </a:solidFill>
        <a:ln w="28575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>
              <a:solidFill>
                <a:schemeClr val="tx1"/>
              </a:solidFill>
            </a:rPr>
            <a:t>HOME</a:t>
          </a:r>
        </a:p>
      </xdr:txBody>
    </xdr:sp>
    <xdr:clientData/>
  </xdr:twoCellAnchor>
  <xdr:twoCellAnchor>
    <xdr:from>
      <xdr:col>12</xdr:col>
      <xdr:colOff>249116</xdr:colOff>
      <xdr:row>3</xdr:row>
      <xdr:rowOff>36635</xdr:rowOff>
    </xdr:from>
    <xdr:to>
      <xdr:col>12</xdr:col>
      <xdr:colOff>1941116</xdr:colOff>
      <xdr:row>4</xdr:row>
      <xdr:rowOff>60866</xdr:rowOff>
    </xdr:to>
    <xdr:sp macro="" textlink="">
      <xdr:nvSpPr>
        <xdr:cNvPr id="12" name="Rounded Rectangle 11">
          <a:hlinkClick xmlns:r="http://schemas.openxmlformats.org/officeDocument/2006/relationships" r:id="rId2"/>
        </xdr:cNvPr>
        <xdr:cNvSpPr/>
      </xdr:nvSpPr>
      <xdr:spPr>
        <a:xfrm>
          <a:off x="7158404" y="783981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DATA ABS</a:t>
          </a:r>
        </a:p>
      </xdr:txBody>
    </xdr:sp>
    <xdr:clientData/>
  </xdr:twoCellAnchor>
  <xdr:twoCellAnchor>
    <xdr:from>
      <xdr:col>12</xdr:col>
      <xdr:colOff>258641</xdr:colOff>
      <xdr:row>4</xdr:row>
      <xdr:rowOff>106241</xdr:rowOff>
    </xdr:from>
    <xdr:to>
      <xdr:col>12</xdr:col>
      <xdr:colOff>1950641</xdr:colOff>
      <xdr:row>6</xdr:row>
      <xdr:rowOff>79183</xdr:rowOff>
    </xdr:to>
    <xdr:sp macro="" textlink="">
      <xdr:nvSpPr>
        <xdr:cNvPr id="13" name="Rounded Rectangle 12">
          <a:hlinkClick xmlns:r="http://schemas.openxmlformats.org/officeDocument/2006/relationships" r:id="rId3"/>
        </xdr:cNvPr>
        <xdr:cNvSpPr/>
      </xdr:nvSpPr>
      <xdr:spPr>
        <a:xfrm>
          <a:off x="7167929" y="1117356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RANK ABS</a:t>
          </a:r>
        </a:p>
      </xdr:txBody>
    </xdr:sp>
    <xdr:clientData/>
  </xdr:twoCellAnchor>
  <xdr:twoCellAnchor>
    <xdr:from>
      <xdr:col>12</xdr:col>
      <xdr:colOff>249116</xdr:colOff>
      <xdr:row>6</xdr:row>
      <xdr:rowOff>134083</xdr:rowOff>
    </xdr:from>
    <xdr:to>
      <xdr:col>12</xdr:col>
      <xdr:colOff>1941116</xdr:colOff>
      <xdr:row>8</xdr:row>
      <xdr:rowOff>41083</xdr:rowOff>
    </xdr:to>
    <xdr:sp macro="" textlink="">
      <xdr:nvSpPr>
        <xdr:cNvPr id="14" name="Rounded Rectangle 13">
          <a:hlinkClick xmlns:r="http://schemas.openxmlformats.org/officeDocument/2006/relationships" r:id="rId4"/>
        </xdr:cNvPr>
        <xdr:cNvSpPr/>
      </xdr:nvSpPr>
      <xdr:spPr>
        <a:xfrm>
          <a:off x="7158404" y="1460256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PROSES COPY</a:t>
          </a:r>
        </a:p>
      </xdr:txBody>
    </xdr:sp>
    <xdr:clientData/>
  </xdr:twoCellAnchor>
  <xdr:twoCellAnchor>
    <xdr:from>
      <xdr:col>12</xdr:col>
      <xdr:colOff>258641</xdr:colOff>
      <xdr:row>8</xdr:row>
      <xdr:rowOff>95983</xdr:rowOff>
    </xdr:from>
    <xdr:to>
      <xdr:col>12</xdr:col>
      <xdr:colOff>1950641</xdr:colOff>
      <xdr:row>10</xdr:row>
      <xdr:rowOff>2983</xdr:rowOff>
    </xdr:to>
    <xdr:sp macro="" textlink="">
      <xdr:nvSpPr>
        <xdr:cNvPr id="15" name="Rounded Rectangle 14">
          <a:hlinkClick xmlns:r="http://schemas.openxmlformats.org/officeDocument/2006/relationships" r:id="rId5"/>
        </xdr:cNvPr>
        <xdr:cNvSpPr/>
      </xdr:nvSpPr>
      <xdr:spPr>
        <a:xfrm>
          <a:off x="7167929" y="1803156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NILAI</a:t>
          </a:r>
          <a:r>
            <a:rPr lang="id-ID" sz="1400" b="1" baseline="0"/>
            <a:t>  </a:t>
          </a:r>
          <a:endParaRPr lang="id-ID" sz="1400" b="1"/>
        </a:p>
      </xdr:txBody>
    </xdr:sp>
    <xdr:clientData/>
  </xdr:twoCellAnchor>
  <xdr:twoCellAnchor>
    <xdr:from>
      <xdr:col>12</xdr:col>
      <xdr:colOff>258641</xdr:colOff>
      <xdr:row>10</xdr:row>
      <xdr:rowOff>57883</xdr:rowOff>
    </xdr:from>
    <xdr:to>
      <xdr:col>12</xdr:col>
      <xdr:colOff>1950641</xdr:colOff>
      <xdr:row>11</xdr:row>
      <xdr:rowOff>162710</xdr:rowOff>
    </xdr:to>
    <xdr:sp macro="" textlink="">
      <xdr:nvSpPr>
        <xdr:cNvPr id="16" name="Rounded Rectangle 15">
          <a:hlinkClick xmlns:r="http://schemas.openxmlformats.org/officeDocument/2006/relationships" r:id="rId6"/>
        </xdr:cNvPr>
        <xdr:cNvSpPr/>
      </xdr:nvSpPr>
      <xdr:spPr>
        <a:xfrm>
          <a:off x="7167929" y="2146056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HASIL ANALISIS</a:t>
          </a:r>
        </a:p>
      </xdr:txBody>
    </xdr:sp>
    <xdr:clientData/>
  </xdr:twoCellAnchor>
  <xdr:twoCellAnchor>
    <xdr:from>
      <xdr:col>12</xdr:col>
      <xdr:colOff>233505</xdr:colOff>
      <xdr:row>21</xdr:row>
      <xdr:rowOff>127744</xdr:rowOff>
    </xdr:from>
    <xdr:to>
      <xdr:col>12</xdr:col>
      <xdr:colOff>1874736</xdr:colOff>
      <xdr:row>23</xdr:row>
      <xdr:rowOff>142399</xdr:rowOff>
    </xdr:to>
    <xdr:sp macro="" textlink="">
      <xdr:nvSpPr>
        <xdr:cNvPr id="19" name="Rounded Rectangle 18">
          <a:hlinkClick xmlns:r="http://schemas.openxmlformats.org/officeDocument/2006/relationships" r:id="rId7"/>
        </xdr:cNvPr>
        <xdr:cNvSpPr/>
      </xdr:nvSpPr>
      <xdr:spPr>
        <a:xfrm>
          <a:off x="7132918" y="4310461"/>
          <a:ext cx="1641231" cy="478481"/>
        </a:xfrm>
        <a:prstGeom prst="roundRect">
          <a:avLst/>
        </a:prstGeom>
        <a:solidFill>
          <a:srgbClr val="00FFFF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600" b="1">
              <a:solidFill>
                <a:schemeClr val="tx1"/>
              </a:solidFill>
            </a:rPr>
            <a:t>CETAK NILAI UH</a:t>
          </a:r>
        </a:p>
      </xdr:txBody>
    </xdr:sp>
    <xdr:clientData/>
  </xdr:twoCellAnchor>
  <xdr:twoCellAnchor>
    <xdr:from>
      <xdr:col>12</xdr:col>
      <xdr:colOff>43965</xdr:colOff>
      <xdr:row>12</xdr:row>
      <xdr:rowOff>29308</xdr:rowOff>
    </xdr:from>
    <xdr:to>
      <xdr:col>12</xdr:col>
      <xdr:colOff>2059965</xdr:colOff>
      <xdr:row>13</xdr:row>
      <xdr:rowOff>171090</xdr:rowOff>
    </xdr:to>
    <xdr:sp macro="" textlink="">
      <xdr:nvSpPr>
        <xdr:cNvPr id="20" name="Rounded Rectangle 19">
          <a:hlinkClick xmlns:r="http://schemas.openxmlformats.org/officeDocument/2006/relationships" r:id="rId8"/>
        </xdr:cNvPr>
        <xdr:cNvSpPr/>
      </xdr:nvSpPr>
      <xdr:spPr>
        <a:xfrm>
          <a:off x="6943378" y="2480960"/>
          <a:ext cx="2016000" cy="324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Ins="0" bIns="0" rtlCol="0" anchor="ctr"/>
        <a:lstStyle/>
        <a:p>
          <a:pPr algn="ctr"/>
          <a:r>
            <a:rPr lang="id-ID" sz="1400" b="1"/>
            <a:t>REMEDIAL/PENGAYAAN</a:t>
          </a:r>
        </a:p>
      </xdr:txBody>
    </xdr:sp>
    <xdr:clientData/>
  </xdr:twoCellAnchor>
  <xdr:twoCellAnchor>
    <xdr:from>
      <xdr:col>12</xdr:col>
      <xdr:colOff>43965</xdr:colOff>
      <xdr:row>14</xdr:row>
      <xdr:rowOff>27600</xdr:rowOff>
    </xdr:from>
    <xdr:to>
      <xdr:col>12</xdr:col>
      <xdr:colOff>2059965</xdr:colOff>
      <xdr:row>16</xdr:row>
      <xdr:rowOff>3730</xdr:rowOff>
    </xdr:to>
    <xdr:sp macro="" textlink="">
      <xdr:nvSpPr>
        <xdr:cNvPr id="21" name="Rounded Rectangle 20">
          <a:hlinkClick xmlns:r="http://schemas.openxmlformats.org/officeDocument/2006/relationships" r:id="rId9"/>
        </xdr:cNvPr>
        <xdr:cNvSpPr/>
      </xdr:nvSpPr>
      <xdr:spPr>
        <a:xfrm>
          <a:off x="6943378" y="2843687"/>
          <a:ext cx="2016000" cy="324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DAFTAR</a:t>
          </a:r>
          <a:r>
            <a:rPr lang="id-ID" sz="1400" b="1" baseline="0"/>
            <a:t> HADIR REMIDI</a:t>
          </a:r>
          <a:endParaRPr lang="id-ID" sz="1400" b="1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556178</xdr:colOff>
      <xdr:row>12</xdr:row>
      <xdr:rowOff>123825</xdr:rowOff>
    </xdr:from>
    <xdr:to>
      <xdr:col>32</xdr:col>
      <xdr:colOff>1823003</xdr:colOff>
      <xdr:row>14</xdr:row>
      <xdr:rowOff>122997</xdr:rowOff>
    </xdr:to>
    <xdr:sp macro="" textlink="">
      <xdr:nvSpPr>
        <xdr:cNvPr id="7" name="Rounded Rectangle 6">
          <a:hlinkClick xmlns:r="http://schemas.openxmlformats.org/officeDocument/2006/relationships" r:id="rId1"/>
        </xdr:cNvPr>
        <xdr:cNvSpPr/>
      </xdr:nvSpPr>
      <xdr:spPr>
        <a:xfrm>
          <a:off x="8061878" y="2705100"/>
          <a:ext cx="1266825" cy="380172"/>
        </a:xfrm>
        <a:prstGeom prst="roundRect">
          <a:avLst/>
        </a:prstGeom>
        <a:solidFill>
          <a:srgbClr val="00FF00"/>
        </a:solidFill>
        <a:ln w="28575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>
              <a:solidFill>
                <a:schemeClr val="tx1"/>
              </a:solidFill>
            </a:rPr>
            <a:t>HOME</a:t>
          </a:r>
        </a:p>
      </xdr:txBody>
    </xdr:sp>
    <xdr:clientData/>
  </xdr:twoCellAnchor>
  <xdr:twoCellAnchor>
    <xdr:from>
      <xdr:col>32</xdr:col>
      <xdr:colOff>257175</xdr:colOff>
      <xdr:row>0</xdr:row>
      <xdr:rowOff>133350</xdr:rowOff>
    </xdr:from>
    <xdr:to>
      <xdr:col>32</xdr:col>
      <xdr:colOff>1949175</xdr:colOff>
      <xdr:row>1</xdr:row>
      <xdr:rowOff>221325</xdr:rowOff>
    </xdr:to>
    <xdr:sp macro="" textlink="">
      <xdr:nvSpPr>
        <xdr:cNvPr id="12" name="Rounded Rectangle 11">
          <a:hlinkClick xmlns:r="http://schemas.openxmlformats.org/officeDocument/2006/relationships" r:id="rId2"/>
        </xdr:cNvPr>
        <xdr:cNvSpPr/>
      </xdr:nvSpPr>
      <xdr:spPr>
        <a:xfrm>
          <a:off x="7762875" y="133350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DATA ABS</a:t>
          </a:r>
        </a:p>
      </xdr:txBody>
    </xdr:sp>
    <xdr:clientData/>
  </xdr:twoCellAnchor>
  <xdr:twoCellAnchor>
    <xdr:from>
      <xdr:col>32</xdr:col>
      <xdr:colOff>266700</xdr:colOff>
      <xdr:row>2</xdr:row>
      <xdr:rowOff>9525</xdr:rowOff>
    </xdr:from>
    <xdr:to>
      <xdr:col>32</xdr:col>
      <xdr:colOff>1958700</xdr:colOff>
      <xdr:row>3</xdr:row>
      <xdr:rowOff>2250</xdr:rowOff>
    </xdr:to>
    <xdr:sp macro="" textlink="">
      <xdr:nvSpPr>
        <xdr:cNvPr id="13" name="Rounded Rectangle 12">
          <a:hlinkClick xmlns:r="http://schemas.openxmlformats.org/officeDocument/2006/relationships" r:id="rId3"/>
        </xdr:cNvPr>
        <xdr:cNvSpPr/>
      </xdr:nvSpPr>
      <xdr:spPr>
        <a:xfrm>
          <a:off x="7772400" y="466725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RANK ABS</a:t>
          </a:r>
          <a:r>
            <a:rPr lang="id-ID" sz="1400" b="1" baseline="0"/>
            <a:t> </a:t>
          </a:r>
          <a:endParaRPr lang="id-ID" sz="1400" b="1"/>
        </a:p>
      </xdr:txBody>
    </xdr:sp>
    <xdr:clientData/>
  </xdr:twoCellAnchor>
  <xdr:twoCellAnchor>
    <xdr:from>
      <xdr:col>32</xdr:col>
      <xdr:colOff>257175</xdr:colOff>
      <xdr:row>3</xdr:row>
      <xdr:rowOff>57150</xdr:rowOff>
    </xdr:from>
    <xdr:to>
      <xdr:col>32</xdr:col>
      <xdr:colOff>1949175</xdr:colOff>
      <xdr:row>4</xdr:row>
      <xdr:rowOff>49875</xdr:rowOff>
    </xdr:to>
    <xdr:sp macro="" textlink="">
      <xdr:nvSpPr>
        <xdr:cNvPr id="14" name="Rounded Rectangle 13">
          <a:hlinkClick xmlns:r="http://schemas.openxmlformats.org/officeDocument/2006/relationships" r:id="rId4"/>
        </xdr:cNvPr>
        <xdr:cNvSpPr/>
      </xdr:nvSpPr>
      <xdr:spPr>
        <a:xfrm>
          <a:off x="7762875" y="809625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PROSES COPY</a:t>
          </a:r>
        </a:p>
      </xdr:txBody>
    </xdr:sp>
    <xdr:clientData/>
  </xdr:twoCellAnchor>
  <xdr:twoCellAnchor>
    <xdr:from>
      <xdr:col>32</xdr:col>
      <xdr:colOff>266700</xdr:colOff>
      <xdr:row>4</xdr:row>
      <xdr:rowOff>104775</xdr:rowOff>
    </xdr:from>
    <xdr:to>
      <xdr:col>32</xdr:col>
      <xdr:colOff>1958700</xdr:colOff>
      <xdr:row>6</xdr:row>
      <xdr:rowOff>11775</xdr:rowOff>
    </xdr:to>
    <xdr:sp macro="" textlink="">
      <xdr:nvSpPr>
        <xdr:cNvPr id="15" name="Rounded Rectangle 14">
          <a:hlinkClick xmlns:r="http://schemas.openxmlformats.org/officeDocument/2006/relationships" r:id="rId5"/>
        </xdr:cNvPr>
        <xdr:cNvSpPr/>
      </xdr:nvSpPr>
      <xdr:spPr>
        <a:xfrm>
          <a:off x="7772400" y="1152525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NILAI</a:t>
          </a:r>
          <a:r>
            <a:rPr lang="id-ID" sz="1400" b="1" baseline="0"/>
            <a:t> </a:t>
          </a:r>
          <a:endParaRPr lang="id-ID" sz="1400" b="1"/>
        </a:p>
      </xdr:txBody>
    </xdr:sp>
    <xdr:clientData/>
  </xdr:twoCellAnchor>
  <xdr:twoCellAnchor>
    <xdr:from>
      <xdr:col>32</xdr:col>
      <xdr:colOff>266700</xdr:colOff>
      <xdr:row>6</xdr:row>
      <xdr:rowOff>66675</xdr:rowOff>
    </xdr:from>
    <xdr:to>
      <xdr:col>32</xdr:col>
      <xdr:colOff>1958700</xdr:colOff>
      <xdr:row>7</xdr:row>
      <xdr:rowOff>164175</xdr:rowOff>
    </xdr:to>
    <xdr:sp macro="" textlink="">
      <xdr:nvSpPr>
        <xdr:cNvPr id="16" name="Rounded Rectangle 15">
          <a:hlinkClick xmlns:r="http://schemas.openxmlformats.org/officeDocument/2006/relationships" r:id="rId6"/>
        </xdr:cNvPr>
        <xdr:cNvSpPr/>
      </xdr:nvSpPr>
      <xdr:spPr>
        <a:xfrm>
          <a:off x="7772400" y="1495425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HASIL ANALISIS</a:t>
          </a:r>
        </a:p>
      </xdr:txBody>
    </xdr:sp>
    <xdr:clientData/>
  </xdr:twoCellAnchor>
  <xdr:twoCellAnchor>
    <xdr:from>
      <xdr:col>32</xdr:col>
      <xdr:colOff>323850</xdr:colOff>
      <xdr:row>15</xdr:row>
      <xdr:rowOff>200025</xdr:rowOff>
    </xdr:from>
    <xdr:to>
      <xdr:col>32</xdr:col>
      <xdr:colOff>1965081</xdr:colOff>
      <xdr:row>18</xdr:row>
      <xdr:rowOff>104775</xdr:rowOff>
    </xdr:to>
    <xdr:sp macro="" textlink="">
      <xdr:nvSpPr>
        <xdr:cNvPr id="19" name="Rounded Rectangle 18">
          <a:hlinkClick xmlns:r="http://schemas.openxmlformats.org/officeDocument/2006/relationships" r:id="rId7"/>
        </xdr:cNvPr>
        <xdr:cNvSpPr/>
      </xdr:nvSpPr>
      <xdr:spPr>
        <a:xfrm>
          <a:off x="7829550" y="3362325"/>
          <a:ext cx="1641231" cy="590550"/>
        </a:xfrm>
        <a:prstGeom prst="roundRect">
          <a:avLst/>
        </a:prstGeom>
        <a:solidFill>
          <a:srgbClr val="00FFFF"/>
        </a:solidFill>
        <a:ln w="381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600" b="1">
              <a:solidFill>
                <a:schemeClr val="tx1"/>
              </a:solidFill>
            </a:rPr>
            <a:t>CETAK HASIL ANALISIS UH</a:t>
          </a:r>
        </a:p>
      </xdr:txBody>
    </xdr:sp>
    <xdr:clientData/>
  </xdr:twoCellAnchor>
  <xdr:twoCellAnchor>
    <xdr:from>
      <xdr:col>32</xdr:col>
      <xdr:colOff>85725</xdr:colOff>
      <xdr:row>8</xdr:row>
      <xdr:rowOff>38100</xdr:rowOff>
    </xdr:from>
    <xdr:to>
      <xdr:col>32</xdr:col>
      <xdr:colOff>2143124</xdr:colOff>
      <xdr:row>9</xdr:row>
      <xdr:rowOff>133402</xdr:rowOff>
    </xdr:to>
    <xdr:sp macro="" textlink="">
      <xdr:nvSpPr>
        <xdr:cNvPr id="20" name="Rounded Rectangle 19">
          <a:hlinkClick xmlns:r="http://schemas.openxmlformats.org/officeDocument/2006/relationships" r:id="rId8"/>
        </xdr:cNvPr>
        <xdr:cNvSpPr/>
      </xdr:nvSpPr>
      <xdr:spPr>
        <a:xfrm>
          <a:off x="7591425" y="1847850"/>
          <a:ext cx="2057399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REMEDIAL/PENGAYAAN</a:t>
          </a:r>
        </a:p>
      </xdr:txBody>
    </xdr:sp>
    <xdr:clientData/>
  </xdr:twoCellAnchor>
  <xdr:twoCellAnchor>
    <xdr:from>
      <xdr:col>32</xdr:col>
      <xdr:colOff>85725</xdr:colOff>
      <xdr:row>10</xdr:row>
      <xdr:rowOff>8059</xdr:rowOff>
    </xdr:from>
    <xdr:to>
      <xdr:col>32</xdr:col>
      <xdr:colOff>2143125</xdr:colOff>
      <xdr:row>11</xdr:row>
      <xdr:rowOff>103361</xdr:rowOff>
    </xdr:to>
    <xdr:sp macro="" textlink="">
      <xdr:nvSpPr>
        <xdr:cNvPr id="21" name="Rounded Rectangle 20">
          <a:hlinkClick xmlns:r="http://schemas.openxmlformats.org/officeDocument/2006/relationships" r:id="rId9"/>
        </xdr:cNvPr>
        <xdr:cNvSpPr/>
      </xdr:nvSpPr>
      <xdr:spPr>
        <a:xfrm>
          <a:off x="7591425" y="2198809"/>
          <a:ext cx="2057400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DAFTAR</a:t>
          </a:r>
          <a:r>
            <a:rPr lang="id-ID" sz="1400" b="1" baseline="0"/>
            <a:t> HADIR REMIDI</a:t>
          </a:r>
          <a:endParaRPr lang="id-ID" sz="1400" b="1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540059</xdr:colOff>
      <xdr:row>17</xdr:row>
      <xdr:rowOff>28576</xdr:rowOff>
    </xdr:from>
    <xdr:to>
      <xdr:col>13</xdr:col>
      <xdr:colOff>1806884</xdr:colOff>
      <xdr:row>18</xdr:row>
      <xdr:rowOff>183079</xdr:rowOff>
    </xdr:to>
    <xdr:sp macro="" textlink="">
      <xdr:nvSpPr>
        <xdr:cNvPr id="2" name="Rounded Rectangle 1">
          <a:hlinkClick xmlns:r="http://schemas.openxmlformats.org/officeDocument/2006/relationships" r:id="rId1"/>
        </xdr:cNvPr>
        <xdr:cNvSpPr/>
      </xdr:nvSpPr>
      <xdr:spPr>
        <a:xfrm>
          <a:off x="7683809" y="3438526"/>
          <a:ext cx="1266825" cy="383103"/>
        </a:xfrm>
        <a:prstGeom prst="roundRect">
          <a:avLst/>
        </a:prstGeom>
        <a:solidFill>
          <a:srgbClr val="00FF00"/>
        </a:solidFill>
        <a:ln w="28575">
          <a:solidFill>
            <a:srgbClr val="FFFF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>
              <a:solidFill>
                <a:schemeClr val="tx1"/>
              </a:solidFill>
            </a:rPr>
            <a:t>HOME</a:t>
          </a:r>
        </a:p>
      </xdr:txBody>
    </xdr:sp>
    <xdr:clientData/>
  </xdr:twoCellAnchor>
  <xdr:twoCellAnchor>
    <xdr:from>
      <xdr:col>13</xdr:col>
      <xdr:colOff>306266</xdr:colOff>
      <xdr:row>3</xdr:row>
      <xdr:rowOff>36635</xdr:rowOff>
    </xdr:from>
    <xdr:to>
      <xdr:col>13</xdr:col>
      <xdr:colOff>1998266</xdr:colOff>
      <xdr:row>4</xdr:row>
      <xdr:rowOff>60866</xdr:rowOff>
    </xdr:to>
    <xdr:sp macro="" textlink="">
      <xdr:nvSpPr>
        <xdr:cNvPr id="7" name="Rounded Rectangle 6">
          <a:hlinkClick xmlns:r="http://schemas.openxmlformats.org/officeDocument/2006/relationships" r:id="rId2"/>
        </xdr:cNvPr>
        <xdr:cNvSpPr/>
      </xdr:nvSpPr>
      <xdr:spPr>
        <a:xfrm>
          <a:off x="7450016" y="779585"/>
          <a:ext cx="1692000" cy="290931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DATA ABS</a:t>
          </a:r>
        </a:p>
      </xdr:txBody>
    </xdr:sp>
    <xdr:clientData/>
  </xdr:twoCellAnchor>
  <xdr:twoCellAnchor>
    <xdr:from>
      <xdr:col>13</xdr:col>
      <xdr:colOff>315791</xdr:colOff>
      <xdr:row>4</xdr:row>
      <xdr:rowOff>106241</xdr:rowOff>
    </xdr:from>
    <xdr:to>
      <xdr:col>13</xdr:col>
      <xdr:colOff>2007791</xdr:colOff>
      <xdr:row>6</xdr:row>
      <xdr:rowOff>79183</xdr:rowOff>
    </xdr:to>
    <xdr:sp macro="" textlink="">
      <xdr:nvSpPr>
        <xdr:cNvPr id="8" name="Rounded Rectangle 7">
          <a:hlinkClick xmlns:r="http://schemas.openxmlformats.org/officeDocument/2006/relationships" r:id="rId3"/>
        </xdr:cNvPr>
        <xdr:cNvSpPr/>
      </xdr:nvSpPr>
      <xdr:spPr>
        <a:xfrm>
          <a:off x="7459541" y="1115891"/>
          <a:ext cx="1692000" cy="35394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RANK ABS</a:t>
          </a:r>
          <a:r>
            <a:rPr lang="id-ID" sz="1400" b="1" baseline="0"/>
            <a:t> </a:t>
          </a:r>
          <a:endParaRPr lang="id-ID" sz="1400" b="1"/>
        </a:p>
      </xdr:txBody>
    </xdr:sp>
    <xdr:clientData/>
  </xdr:twoCellAnchor>
  <xdr:twoCellAnchor>
    <xdr:from>
      <xdr:col>13</xdr:col>
      <xdr:colOff>306266</xdr:colOff>
      <xdr:row>6</xdr:row>
      <xdr:rowOff>134083</xdr:rowOff>
    </xdr:from>
    <xdr:to>
      <xdr:col>13</xdr:col>
      <xdr:colOff>1998266</xdr:colOff>
      <xdr:row>8</xdr:row>
      <xdr:rowOff>41083</xdr:rowOff>
    </xdr:to>
    <xdr:sp macro="" textlink="">
      <xdr:nvSpPr>
        <xdr:cNvPr id="9" name="Rounded Rectangle 8">
          <a:hlinkClick xmlns:r="http://schemas.openxmlformats.org/officeDocument/2006/relationships" r:id="rId4"/>
        </xdr:cNvPr>
        <xdr:cNvSpPr/>
      </xdr:nvSpPr>
      <xdr:spPr>
        <a:xfrm>
          <a:off x="7450016" y="1524733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PROSES COPY</a:t>
          </a:r>
        </a:p>
      </xdr:txBody>
    </xdr:sp>
    <xdr:clientData/>
  </xdr:twoCellAnchor>
  <xdr:twoCellAnchor>
    <xdr:from>
      <xdr:col>13</xdr:col>
      <xdr:colOff>315791</xdr:colOff>
      <xdr:row>8</xdr:row>
      <xdr:rowOff>95983</xdr:rowOff>
    </xdr:from>
    <xdr:to>
      <xdr:col>13</xdr:col>
      <xdr:colOff>2007791</xdr:colOff>
      <xdr:row>10</xdr:row>
      <xdr:rowOff>2983</xdr:rowOff>
    </xdr:to>
    <xdr:sp macro="" textlink="">
      <xdr:nvSpPr>
        <xdr:cNvPr id="10" name="Rounded Rectangle 9">
          <a:hlinkClick xmlns:r="http://schemas.openxmlformats.org/officeDocument/2006/relationships" r:id="rId5"/>
        </xdr:cNvPr>
        <xdr:cNvSpPr/>
      </xdr:nvSpPr>
      <xdr:spPr>
        <a:xfrm>
          <a:off x="7459541" y="1867633"/>
          <a:ext cx="1692000" cy="288000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NILAI</a:t>
          </a:r>
          <a:r>
            <a:rPr lang="id-ID" sz="1400" b="1" baseline="0"/>
            <a:t>  </a:t>
          </a:r>
          <a:endParaRPr lang="id-ID" sz="1400" b="1"/>
        </a:p>
      </xdr:txBody>
    </xdr:sp>
    <xdr:clientData/>
  </xdr:twoCellAnchor>
  <xdr:twoCellAnchor>
    <xdr:from>
      <xdr:col>13</xdr:col>
      <xdr:colOff>315791</xdr:colOff>
      <xdr:row>10</xdr:row>
      <xdr:rowOff>57883</xdr:rowOff>
    </xdr:from>
    <xdr:to>
      <xdr:col>13</xdr:col>
      <xdr:colOff>2007791</xdr:colOff>
      <xdr:row>11</xdr:row>
      <xdr:rowOff>162710</xdr:rowOff>
    </xdr:to>
    <xdr:sp macro="" textlink="">
      <xdr:nvSpPr>
        <xdr:cNvPr id="11" name="Rounded Rectangle 10">
          <a:hlinkClick xmlns:r="http://schemas.openxmlformats.org/officeDocument/2006/relationships" r:id="rId6"/>
        </xdr:cNvPr>
        <xdr:cNvSpPr/>
      </xdr:nvSpPr>
      <xdr:spPr>
        <a:xfrm>
          <a:off x="7459541" y="2210533"/>
          <a:ext cx="1692000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HASIL ANALISIS</a:t>
          </a:r>
        </a:p>
      </xdr:txBody>
    </xdr:sp>
    <xdr:clientData/>
  </xdr:twoCellAnchor>
  <xdr:twoCellAnchor>
    <xdr:from>
      <xdr:col>13</xdr:col>
      <xdr:colOff>152400</xdr:colOff>
      <xdr:row>12</xdr:row>
      <xdr:rowOff>47625</xdr:rowOff>
    </xdr:from>
    <xdr:to>
      <xdr:col>13</xdr:col>
      <xdr:colOff>2209799</xdr:colOff>
      <xdr:row>13</xdr:row>
      <xdr:rowOff>152452</xdr:rowOff>
    </xdr:to>
    <xdr:sp macro="" textlink="">
      <xdr:nvSpPr>
        <xdr:cNvPr id="14" name="Rounded Rectangle 13">
          <a:hlinkClick xmlns:r="http://schemas.openxmlformats.org/officeDocument/2006/relationships" r:id="rId7"/>
        </xdr:cNvPr>
        <xdr:cNvSpPr/>
      </xdr:nvSpPr>
      <xdr:spPr>
        <a:xfrm>
          <a:off x="7296150" y="2562225"/>
          <a:ext cx="2057399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REMEDIAL/PENGAYAAN</a:t>
          </a:r>
        </a:p>
      </xdr:txBody>
    </xdr:sp>
    <xdr:clientData/>
  </xdr:twoCellAnchor>
  <xdr:twoCellAnchor>
    <xdr:from>
      <xdr:col>13</xdr:col>
      <xdr:colOff>152400</xdr:colOff>
      <xdr:row>14</xdr:row>
      <xdr:rowOff>55684</xdr:rowOff>
    </xdr:from>
    <xdr:to>
      <xdr:col>13</xdr:col>
      <xdr:colOff>2209800</xdr:colOff>
      <xdr:row>15</xdr:row>
      <xdr:rowOff>160511</xdr:rowOff>
    </xdr:to>
    <xdr:sp macro="" textlink="">
      <xdr:nvSpPr>
        <xdr:cNvPr id="15" name="Rounded Rectangle 14">
          <a:hlinkClick xmlns:r="http://schemas.openxmlformats.org/officeDocument/2006/relationships" r:id="rId8"/>
        </xdr:cNvPr>
        <xdr:cNvSpPr/>
      </xdr:nvSpPr>
      <xdr:spPr>
        <a:xfrm>
          <a:off x="7296150" y="2913184"/>
          <a:ext cx="2057400" cy="285802"/>
        </a:xfrm>
        <a:prstGeom prst="roundRect">
          <a:avLst/>
        </a:prstGeom>
        <a:solidFill>
          <a:srgbClr val="006600"/>
        </a:solidFill>
        <a:ln w="25400">
          <a:solidFill>
            <a:srgbClr val="FFFF00"/>
          </a:solidFill>
        </a:ln>
      </xdr:spPr>
      <xdr:style>
        <a:lnRef idx="1">
          <a:schemeClr val="dk1"/>
        </a:lnRef>
        <a:fillRef idx="3">
          <a:schemeClr val="dk1"/>
        </a:fillRef>
        <a:effectRef idx="2">
          <a:schemeClr val="dk1"/>
        </a:effectRef>
        <a:fontRef idx="minor">
          <a:schemeClr val="lt1"/>
        </a:fontRef>
      </xdr:style>
      <xdr:txBody>
        <a:bodyPr rtlCol="0" anchor="ctr"/>
        <a:lstStyle/>
        <a:p>
          <a:pPr algn="ctr"/>
          <a:r>
            <a:rPr lang="id-ID" sz="1400" b="1"/>
            <a:t>DAFTAR</a:t>
          </a:r>
          <a:r>
            <a:rPr lang="id-ID" sz="1400" b="1" baseline="0"/>
            <a:t> HADIR REMIDI</a:t>
          </a:r>
          <a:endParaRPr lang="id-ID" sz="14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0.bin"/><Relationship Id="rId4" Type="http://schemas.openxmlformats.org/officeDocument/2006/relationships/comments" Target="../comments5.x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1.bin"/><Relationship Id="rId4" Type="http://schemas.openxmlformats.org/officeDocument/2006/relationships/comments" Target="../comments6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O21"/>
  <sheetViews>
    <sheetView showGridLines="0" showRowColHeaders="0" tabSelected="1" zoomScale="90" zoomScaleNormal="90" workbookViewId="0">
      <selection activeCell="B18" sqref="B18:F20"/>
    </sheetView>
  </sheetViews>
  <sheetFormatPr defaultColWidth="0" defaultRowHeight="0" customHeight="1" zeroHeight="1"/>
  <cols>
    <col min="1" max="1" width="5.7109375" customWidth="1"/>
    <col min="2" max="3" width="9.7109375" customWidth="1"/>
    <col min="4" max="4" width="10.7109375" customWidth="1"/>
    <col min="5" max="5" width="2" customWidth="1"/>
    <col min="6" max="6" width="49.7109375" customWidth="1"/>
    <col min="7" max="14" width="10.28515625" customWidth="1"/>
    <col min="15" max="15" width="5.7109375" customWidth="1"/>
    <col min="16" max="16384" width="9.140625" hidden="1"/>
  </cols>
  <sheetData>
    <row r="1" spans="1:15" ht="20.100000000000001" customHeight="1" thickBot="1">
      <c r="A1" s="67"/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</row>
    <row r="2" spans="1:15" ht="30" customHeight="1">
      <c r="A2" s="67"/>
      <c r="B2" s="505" t="s">
        <v>219</v>
      </c>
      <c r="C2" s="506"/>
      <c r="D2" s="506"/>
      <c r="E2" s="506"/>
      <c r="F2" s="506"/>
      <c r="G2" s="506"/>
      <c r="H2" s="506"/>
      <c r="I2" s="506"/>
      <c r="J2" s="506"/>
      <c r="K2" s="506"/>
      <c r="L2" s="509" t="s">
        <v>211</v>
      </c>
      <c r="M2" s="510"/>
      <c r="N2" s="511"/>
      <c r="O2" s="67"/>
    </row>
    <row r="3" spans="1:15" ht="30" customHeight="1" thickBot="1">
      <c r="A3" s="67"/>
      <c r="B3" s="507"/>
      <c r="C3" s="508"/>
      <c r="D3" s="508"/>
      <c r="E3" s="508"/>
      <c r="F3" s="508"/>
      <c r="G3" s="508"/>
      <c r="H3" s="508"/>
      <c r="I3" s="508"/>
      <c r="J3" s="508"/>
      <c r="K3" s="508"/>
      <c r="L3" s="512"/>
      <c r="M3" s="513"/>
      <c r="N3" s="514"/>
      <c r="O3" s="67"/>
    </row>
    <row r="4" spans="1:15" ht="9.9499999999999993" customHeight="1" thickBot="1">
      <c r="A4" s="67"/>
      <c r="B4" s="64"/>
      <c r="C4" s="64"/>
      <c r="D4" s="64"/>
      <c r="E4" s="64"/>
      <c r="F4" s="64"/>
      <c r="G4" s="64"/>
      <c r="H4" s="64"/>
      <c r="I4" s="64"/>
      <c r="J4" s="64"/>
      <c r="K4" s="64"/>
      <c r="L4" s="64"/>
      <c r="M4" s="64"/>
      <c r="N4" s="64"/>
      <c r="O4" s="67"/>
    </row>
    <row r="5" spans="1:15" ht="30" customHeight="1" thickTop="1" thickBot="1">
      <c r="A5" s="67"/>
      <c r="B5" s="469" t="s">
        <v>58</v>
      </c>
      <c r="C5" s="470"/>
      <c r="D5" s="471"/>
      <c r="E5" s="66" t="s">
        <v>3</v>
      </c>
      <c r="F5" s="396" t="s">
        <v>237</v>
      </c>
      <c r="G5" s="64"/>
      <c r="H5" s="64"/>
      <c r="I5" s="64"/>
      <c r="J5" s="64"/>
      <c r="K5" s="64"/>
      <c r="L5" s="484" t="s">
        <v>74</v>
      </c>
      <c r="M5" s="484"/>
      <c r="N5" s="484"/>
      <c r="O5" s="67"/>
    </row>
    <row r="6" spans="1:15" ht="30" customHeight="1" thickTop="1" thickBot="1">
      <c r="A6" s="67"/>
      <c r="B6" s="472" t="s">
        <v>69</v>
      </c>
      <c r="C6" s="473"/>
      <c r="D6" s="474"/>
      <c r="E6" s="66" t="s">
        <v>3</v>
      </c>
      <c r="F6" s="397" t="s">
        <v>238</v>
      </c>
      <c r="G6" s="64"/>
      <c r="H6" s="64"/>
      <c r="I6" s="64"/>
      <c r="J6" s="64"/>
      <c r="K6" s="64"/>
      <c r="L6" s="485" t="s">
        <v>210</v>
      </c>
      <c r="M6" s="485"/>
      <c r="N6" s="485"/>
      <c r="O6" s="67"/>
    </row>
    <row r="7" spans="1:15" ht="30" customHeight="1" thickTop="1" thickBot="1">
      <c r="A7" s="67"/>
      <c r="B7" s="469" t="s">
        <v>70</v>
      </c>
      <c r="C7" s="470"/>
      <c r="D7" s="471"/>
      <c r="E7" s="66" t="s">
        <v>3</v>
      </c>
      <c r="F7" s="766" t="s">
        <v>245</v>
      </c>
      <c r="G7" s="515" t="s">
        <v>181</v>
      </c>
      <c r="H7" s="516"/>
      <c r="I7" s="516"/>
      <c r="J7" s="516"/>
      <c r="K7" s="516"/>
      <c r="L7" s="517"/>
      <c r="M7" s="517"/>
      <c r="N7" s="518"/>
      <c r="O7" s="67"/>
    </row>
    <row r="8" spans="1:15" ht="30" hidden="1" customHeight="1" thickTop="1" thickBot="1">
      <c r="A8" s="67"/>
      <c r="B8" s="486"/>
      <c r="C8" s="487"/>
      <c r="D8" s="488"/>
      <c r="E8" s="66"/>
      <c r="F8" s="261"/>
      <c r="G8" s="492" t="s">
        <v>222</v>
      </c>
      <c r="H8" s="493"/>
      <c r="I8" s="493"/>
      <c r="J8" s="493"/>
      <c r="K8" s="493"/>
      <c r="L8" s="493"/>
      <c r="M8" s="493"/>
      <c r="N8" s="493"/>
      <c r="O8" s="67"/>
    </row>
    <row r="9" spans="1:15" ht="30" customHeight="1" thickTop="1" thickBot="1">
      <c r="A9" s="67"/>
      <c r="B9" s="472" t="s">
        <v>71</v>
      </c>
      <c r="C9" s="473"/>
      <c r="D9" s="474"/>
      <c r="E9" s="66" t="s">
        <v>3</v>
      </c>
      <c r="F9" s="398" t="s">
        <v>283</v>
      </c>
      <c r="G9" s="494"/>
      <c r="H9" s="495"/>
      <c r="I9" s="495"/>
      <c r="J9" s="495"/>
      <c r="K9" s="495"/>
      <c r="L9" s="495"/>
      <c r="M9" s="495"/>
      <c r="N9" s="495"/>
      <c r="O9" s="67"/>
    </row>
    <row r="10" spans="1:15" ht="30" hidden="1" customHeight="1" thickTop="1" thickBot="1">
      <c r="A10" s="67"/>
      <c r="B10" s="489"/>
      <c r="C10" s="490"/>
      <c r="D10" s="491"/>
      <c r="E10" s="66"/>
      <c r="F10" s="261"/>
      <c r="G10" s="494"/>
      <c r="H10" s="495"/>
      <c r="I10" s="495"/>
      <c r="J10" s="495"/>
      <c r="K10" s="495"/>
      <c r="L10" s="495"/>
      <c r="M10" s="495"/>
      <c r="N10" s="495"/>
      <c r="O10" s="67"/>
    </row>
    <row r="11" spans="1:15" ht="30" customHeight="1" thickTop="1" thickBot="1">
      <c r="A11" s="67"/>
      <c r="B11" s="469" t="s">
        <v>72</v>
      </c>
      <c r="C11" s="470"/>
      <c r="D11" s="471"/>
      <c r="E11" s="66" t="s">
        <v>3</v>
      </c>
      <c r="F11" s="396" t="s">
        <v>236</v>
      </c>
      <c r="G11" s="494"/>
      <c r="H11" s="495"/>
      <c r="I11" s="495"/>
      <c r="J11" s="495"/>
      <c r="K11" s="495"/>
      <c r="L11" s="495"/>
      <c r="M11" s="495"/>
      <c r="N11" s="495"/>
      <c r="O11" s="67"/>
    </row>
    <row r="12" spans="1:15" ht="30" customHeight="1" thickTop="1" thickBot="1">
      <c r="A12" s="67"/>
      <c r="B12" s="472" t="s">
        <v>73</v>
      </c>
      <c r="C12" s="473"/>
      <c r="D12" s="474"/>
      <c r="E12" s="66" t="s">
        <v>3</v>
      </c>
      <c r="F12" s="397" t="s">
        <v>239</v>
      </c>
      <c r="G12" s="494"/>
      <c r="H12" s="495"/>
      <c r="I12" s="495"/>
      <c r="J12" s="495"/>
      <c r="K12" s="495"/>
      <c r="L12" s="495"/>
      <c r="M12" s="495"/>
      <c r="N12" s="495"/>
      <c r="O12" s="67"/>
    </row>
    <row r="13" spans="1:15" ht="30" customHeight="1" thickTop="1" thickBot="1">
      <c r="A13" s="67"/>
      <c r="B13" s="469" t="s">
        <v>79</v>
      </c>
      <c r="C13" s="470"/>
      <c r="D13" s="471"/>
      <c r="E13" s="66" t="s">
        <v>3</v>
      </c>
      <c r="F13" s="396" t="s">
        <v>240</v>
      </c>
      <c r="G13" s="494"/>
      <c r="H13" s="495"/>
      <c r="I13" s="495"/>
      <c r="J13" s="495"/>
      <c r="K13" s="495"/>
      <c r="L13" s="495"/>
      <c r="M13" s="495"/>
      <c r="N13" s="495"/>
      <c r="O13" s="67"/>
    </row>
    <row r="14" spans="1:15" ht="30" customHeight="1" thickTop="1" thickBot="1">
      <c r="A14" s="67"/>
      <c r="B14" s="472" t="s">
        <v>215</v>
      </c>
      <c r="C14" s="473"/>
      <c r="D14" s="474"/>
      <c r="E14" s="66" t="s">
        <v>3</v>
      </c>
      <c r="F14" s="397" t="s">
        <v>285</v>
      </c>
      <c r="G14" s="494"/>
      <c r="H14" s="495"/>
      <c r="I14" s="495"/>
      <c r="J14" s="495"/>
      <c r="K14" s="495"/>
      <c r="L14" s="495"/>
      <c r="M14" s="495"/>
      <c r="N14" s="495"/>
      <c r="O14" s="67"/>
    </row>
    <row r="15" spans="1:15" ht="20.100000000000001" customHeight="1" thickTop="1">
      <c r="A15" s="67"/>
      <c r="B15" s="64"/>
      <c r="C15" s="64"/>
      <c r="D15" s="64"/>
      <c r="E15" s="64"/>
      <c r="F15" s="430"/>
      <c r="G15" s="324"/>
      <c r="H15" s="64"/>
      <c r="I15" s="496" t="s">
        <v>221</v>
      </c>
      <c r="J15" s="497"/>
      <c r="K15" s="497"/>
      <c r="L15" s="498"/>
      <c r="M15" s="325"/>
      <c r="N15" s="64"/>
      <c r="O15" s="67"/>
    </row>
    <row r="16" spans="1:15" ht="20.100000000000001" customHeight="1">
      <c r="A16" s="67"/>
      <c r="B16" s="64"/>
      <c r="C16" s="64"/>
      <c r="D16" s="64"/>
      <c r="E16" s="64"/>
      <c r="F16" s="324"/>
      <c r="G16" s="324"/>
      <c r="H16" s="64"/>
      <c r="I16" s="499"/>
      <c r="J16" s="500"/>
      <c r="K16" s="500"/>
      <c r="L16" s="501"/>
      <c r="M16" s="325"/>
      <c r="N16" s="64"/>
      <c r="O16" s="67"/>
    </row>
    <row r="17" spans="1:15" ht="20.100000000000001" customHeight="1" thickBot="1">
      <c r="A17" s="67"/>
      <c r="B17" s="64"/>
      <c r="C17" s="64"/>
      <c r="D17" s="64"/>
      <c r="E17" s="64"/>
      <c r="F17" s="64"/>
      <c r="G17" s="324"/>
      <c r="H17" s="64"/>
      <c r="I17" s="499"/>
      <c r="J17" s="500"/>
      <c r="K17" s="500"/>
      <c r="L17" s="501"/>
      <c r="M17" s="325"/>
      <c r="N17" s="64"/>
      <c r="O17" s="67"/>
    </row>
    <row r="18" spans="1:15" ht="21.95" customHeight="1" thickTop="1">
      <c r="A18" s="67"/>
      <c r="B18" s="475" t="s">
        <v>220</v>
      </c>
      <c r="C18" s="476"/>
      <c r="D18" s="476"/>
      <c r="E18" s="476"/>
      <c r="F18" s="477"/>
      <c r="G18" s="324"/>
      <c r="H18" s="64"/>
      <c r="I18" s="499"/>
      <c r="J18" s="500"/>
      <c r="K18" s="500"/>
      <c r="L18" s="501"/>
      <c r="M18" s="325"/>
      <c r="N18" s="64"/>
      <c r="O18" s="67"/>
    </row>
    <row r="19" spans="1:15" ht="21.95" customHeight="1">
      <c r="A19" s="67"/>
      <c r="B19" s="478"/>
      <c r="C19" s="479"/>
      <c r="D19" s="479"/>
      <c r="E19" s="479"/>
      <c r="F19" s="480"/>
      <c r="G19" s="324"/>
      <c r="H19" s="64"/>
      <c r="I19" s="499"/>
      <c r="J19" s="500"/>
      <c r="K19" s="500"/>
      <c r="L19" s="501"/>
      <c r="M19" s="325"/>
      <c r="N19" s="64"/>
      <c r="O19" s="67"/>
    </row>
    <row r="20" spans="1:15" ht="21.95" customHeight="1" thickBot="1">
      <c r="A20" s="67"/>
      <c r="B20" s="481"/>
      <c r="C20" s="482"/>
      <c r="D20" s="482"/>
      <c r="E20" s="482"/>
      <c r="F20" s="483"/>
      <c r="G20" s="324"/>
      <c r="H20" s="64"/>
      <c r="I20" s="502"/>
      <c r="J20" s="503"/>
      <c r="K20" s="503"/>
      <c r="L20" s="504"/>
      <c r="M20" s="325"/>
      <c r="N20" s="64"/>
      <c r="O20" s="67"/>
    </row>
    <row r="21" spans="1:15" ht="20.100000000000001" customHeight="1" thickTop="1">
      <c r="A21" s="67"/>
      <c r="B21" s="431"/>
      <c r="C21" s="431"/>
      <c r="D21" s="431"/>
      <c r="E21" s="431"/>
      <c r="F21" s="431"/>
      <c r="G21" s="431"/>
      <c r="H21" s="431"/>
      <c r="I21" s="432"/>
      <c r="J21" s="432"/>
      <c r="K21" s="432"/>
      <c r="L21" s="432"/>
      <c r="M21" s="431"/>
      <c r="N21" s="433" t="s">
        <v>182</v>
      </c>
      <c r="O21" s="67"/>
    </row>
  </sheetData>
  <sheetProtection password="92D5" sheet="1" objects="1" scenarios="1"/>
  <mergeCells count="18">
    <mergeCell ref="B2:K3"/>
    <mergeCell ref="L2:N3"/>
    <mergeCell ref="B5:D5"/>
    <mergeCell ref="B6:D6"/>
    <mergeCell ref="B7:D7"/>
    <mergeCell ref="G7:N7"/>
    <mergeCell ref="B11:D11"/>
    <mergeCell ref="B12:D12"/>
    <mergeCell ref="B18:F20"/>
    <mergeCell ref="L5:N5"/>
    <mergeCell ref="L6:N6"/>
    <mergeCell ref="B8:D8"/>
    <mergeCell ref="B9:D9"/>
    <mergeCell ref="B10:D10"/>
    <mergeCell ref="G8:N14"/>
    <mergeCell ref="B13:D13"/>
    <mergeCell ref="B14:D14"/>
    <mergeCell ref="I15:L20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3"/>
  <dimension ref="A1:AM55"/>
  <sheetViews>
    <sheetView workbookViewId="0">
      <selection activeCell="G34" sqref="G34"/>
    </sheetView>
  </sheetViews>
  <sheetFormatPr defaultColWidth="0" defaultRowHeight="0" customHeight="1" zeroHeight="1"/>
  <cols>
    <col min="1" max="1" width="7.7109375" style="204" customWidth="1"/>
    <col min="2" max="2" width="8.7109375" style="204" customWidth="1"/>
    <col min="3" max="3" width="15.7109375" style="204" customWidth="1"/>
    <col min="4" max="4" width="2.7109375" style="204" customWidth="1"/>
    <col min="5" max="5" width="1.7109375" style="204" customWidth="1"/>
    <col min="6" max="6" width="8.7109375" style="204" customWidth="1"/>
    <col min="7" max="7" width="28.7109375" style="204" customWidth="1"/>
    <col min="8" max="8" width="2.42578125" style="204" hidden="1" customWidth="1"/>
    <col min="9" max="9" width="0.85546875" style="204" hidden="1" customWidth="1"/>
    <col min="10" max="10" width="29" style="204" customWidth="1"/>
    <col min="11" max="12" width="2.7109375" style="204" customWidth="1"/>
    <col min="13" max="13" width="36.7109375" style="235" customWidth="1"/>
    <col min="14" max="14" width="3.140625" style="235" customWidth="1"/>
    <col min="15" max="39" width="4.7109375" style="204" hidden="1" customWidth="1"/>
    <col min="40" max="16384" width="9.140625" style="204" hidden="1"/>
  </cols>
  <sheetData>
    <row r="1" spans="1:15" ht="15.75">
      <c r="B1" s="691" t="str">
        <f>UPPER(Data!D4)</f>
        <v>KOTA BANDUNG</v>
      </c>
      <c r="C1" s="692"/>
      <c r="D1" s="692"/>
      <c r="E1" s="692"/>
      <c r="F1" s="692"/>
      <c r="G1" s="692"/>
      <c r="H1" s="692"/>
      <c r="I1" s="692"/>
      <c r="J1" s="693"/>
    </row>
    <row r="2" spans="1:15" ht="20.25">
      <c r="B2" s="694" t="str">
        <f>UPPER(Data!D5)</f>
        <v>DINAS PENDIDIKAN DAN KEBUDAYAAN</v>
      </c>
      <c r="C2" s="650"/>
      <c r="D2" s="650"/>
      <c r="E2" s="650"/>
      <c r="F2" s="650"/>
      <c r="G2" s="650"/>
      <c r="H2" s="650"/>
      <c r="I2" s="650"/>
      <c r="J2" s="695"/>
    </row>
    <row r="3" spans="1:15" ht="23.25" thickBot="1">
      <c r="A3" s="220"/>
      <c r="B3" s="696" t="str">
        <f>UPPER(Data!D6)</f>
        <v>SMK NEGERI 3 BANDUNG</v>
      </c>
      <c r="C3" s="697"/>
      <c r="D3" s="697"/>
      <c r="E3" s="697"/>
      <c r="F3" s="697"/>
      <c r="G3" s="697"/>
      <c r="H3" s="697"/>
      <c r="I3" s="697"/>
      <c r="J3" s="698"/>
    </row>
    <row r="4" spans="1:15" ht="23.25" thickBot="1">
      <c r="B4" s="699" t="s">
        <v>157</v>
      </c>
      <c r="C4" s="700"/>
      <c r="D4" s="700"/>
      <c r="E4" s="700"/>
      <c r="F4" s="700"/>
      <c r="G4" s="700"/>
      <c r="H4" s="700"/>
      <c r="I4" s="700"/>
      <c r="J4" s="701"/>
    </row>
    <row r="5" spans="1:15" ht="15">
      <c r="A5" s="680"/>
      <c r="B5" s="206"/>
      <c r="C5" s="116"/>
      <c r="D5" s="116"/>
      <c r="E5" s="116"/>
      <c r="F5" s="116"/>
      <c r="G5" s="116"/>
      <c r="H5" s="116"/>
      <c r="I5" s="116"/>
      <c r="J5" s="116"/>
    </row>
    <row r="6" spans="1:15" ht="15.95" customHeight="1">
      <c r="A6" s="680"/>
      <c r="B6" s="671" t="s">
        <v>58</v>
      </c>
      <c r="C6" s="671"/>
      <c r="D6" s="188" t="s">
        <v>3</v>
      </c>
      <c r="E6" s="683" t="str">
        <f>Home!F5</f>
        <v>SMK NEGERI 3 BANDUNG</v>
      </c>
      <c r="F6" s="683"/>
      <c r="G6" s="683"/>
      <c r="H6" s="116"/>
      <c r="I6" s="116"/>
      <c r="J6" s="116"/>
    </row>
    <row r="7" spans="1:15" ht="15.95" customHeight="1">
      <c r="A7" s="680"/>
      <c r="B7" s="671" t="s">
        <v>79</v>
      </c>
      <c r="C7" s="671"/>
      <c r="D7" s="188" t="s">
        <v>3</v>
      </c>
      <c r="E7" s="683" t="str">
        <f>'Data AHUH'!D6</f>
        <v>: AKUNTANSI</v>
      </c>
      <c r="F7" s="683"/>
      <c r="G7" s="683"/>
      <c r="H7" s="116"/>
      <c r="I7" s="681"/>
      <c r="J7" s="681"/>
    </row>
    <row r="8" spans="1:15" ht="15.95" customHeight="1">
      <c r="A8" s="680"/>
      <c r="B8" s="671" t="s">
        <v>154</v>
      </c>
      <c r="C8" s="671"/>
      <c r="D8" s="188" t="s">
        <v>3</v>
      </c>
      <c r="E8" s="683" t="str">
        <f>Home!F9&amp;"  /  "&amp;Home!F11</f>
        <v>XI AK 1  /  Ganjil</v>
      </c>
      <c r="F8" s="683"/>
      <c r="G8" s="683"/>
      <c r="H8" s="116"/>
      <c r="I8" s="116"/>
      <c r="J8" s="116"/>
    </row>
    <row r="9" spans="1:15" ht="15.95" customHeight="1">
      <c r="A9" s="680"/>
      <c r="B9" s="671" t="s">
        <v>146</v>
      </c>
      <c r="C9" s="671"/>
      <c r="D9" s="188" t="s">
        <v>3</v>
      </c>
      <c r="E9" s="671" t="str">
        <f>'DafNil-UH'!E9</f>
        <v>Ulangan Harian</v>
      </c>
      <c r="F9" s="671"/>
      <c r="G9" s="671"/>
      <c r="H9" s="116"/>
      <c r="I9" s="116"/>
      <c r="J9" s="116"/>
    </row>
    <row r="10" spans="1:15" ht="15.95" customHeight="1">
      <c r="A10" s="680"/>
      <c r="B10" s="671" t="s">
        <v>147</v>
      </c>
      <c r="C10" s="671"/>
      <c r="D10" s="188" t="s">
        <v>3</v>
      </c>
      <c r="E10" s="683" t="str">
        <f>'DafNil-UH'!E10</f>
        <v>Uraian Objektif</v>
      </c>
      <c r="F10" s="683"/>
      <c r="G10" s="683"/>
      <c r="H10" s="116"/>
      <c r="I10" s="116"/>
      <c r="J10" s="116"/>
    </row>
    <row r="11" spans="1:15" ht="15.95" customHeight="1">
      <c r="A11" s="680"/>
      <c r="B11" s="671" t="s">
        <v>155</v>
      </c>
      <c r="C11" s="671"/>
      <c r="D11" s="188" t="s">
        <v>3</v>
      </c>
      <c r="E11" s="683" t="str">
        <f>'DafNil-UH'!E11</f>
        <v>: Siklus Akuntansi Perusahaan Jasa</v>
      </c>
      <c r="F11" s="683"/>
      <c r="G11" s="683"/>
      <c r="H11" s="116"/>
      <c r="I11" s="116"/>
      <c r="J11" s="116"/>
    </row>
    <row r="12" spans="1:15" ht="15.95" customHeight="1" thickBot="1">
      <c r="A12" s="680"/>
      <c r="B12" s="671" t="s">
        <v>148</v>
      </c>
      <c r="C12" s="671"/>
      <c r="D12" s="188" t="s">
        <v>3</v>
      </c>
      <c r="E12" s="683" t="str">
        <f>Home!F6</f>
        <v>NINA MARDIANA, S.Pd</v>
      </c>
      <c r="F12" s="683"/>
      <c r="G12" s="683"/>
      <c r="H12" s="116"/>
      <c r="I12" s="116"/>
      <c r="J12" s="116"/>
    </row>
    <row r="13" spans="1:15" ht="15">
      <c r="A13" s="680"/>
      <c r="B13" s="206"/>
      <c r="C13" s="116"/>
      <c r="D13" s="116"/>
      <c r="E13" s="116"/>
      <c r="F13" s="116"/>
      <c r="G13" s="116"/>
      <c r="H13" s="116"/>
      <c r="I13" s="116"/>
      <c r="J13" s="116"/>
      <c r="M13" s="539"/>
      <c r="N13" s="540"/>
      <c r="O13" s="541"/>
    </row>
    <row r="14" spans="1:15" ht="15.75" thickBot="1">
      <c r="J14" s="207"/>
      <c r="M14" s="542"/>
      <c r="N14" s="543"/>
      <c r="O14" s="544"/>
    </row>
    <row r="15" spans="1:15" s="251" customFormat="1" ht="18" customHeight="1">
      <c r="A15" s="217" t="s">
        <v>151</v>
      </c>
      <c r="B15" s="682" t="s">
        <v>46</v>
      </c>
      <c r="C15" s="682"/>
      <c r="D15" s="682"/>
      <c r="E15" s="682"/>
      <c r="F15" s="682" t="s">
        <v>39</v>
      </c>
      <c r="G15" s="682"/>
      <c r="H15" s="682"/>
      <c r="I15" s="682"/>
      <c r="J15" s="682" t="s">
        <v>20</v>
      </c>
      <c r="M15" s="236"/>
      <c r="N15" s="236"/>
    </row>
    <row r="16" spans="1:15" s="251" customFormat="1" ht="18" customHeight="1">
      <c r="A16" s="218" t="s">
        <v>152</v>
      </c>
      <c r="B16" s="295" t="s">
        <v>153</v>
      </c>
      <c r="C16" s="682" t="s">
        <v>21</v>
      </c>
      <c r="D16" s="682"/>
      <c r="E16" s="682"/>
      <c r="F16" s="253" t="s">
        <v>153</v>
      </c>
      <c r="G16" s="682" t="s">
        <v>21</v>
      </c>
      <c r="H16" s="682"/>
      <c r="I16" s="682"/>
      <c r="J16" s="682"/>
      <c r="M16" s="236"/>
      <c r="N16" s="236"/>
    </row>
    <row r="17" spans="1:14" s="251" customFormat="1" ht="18" customHeight="1">
      <c r="A17" s="241">
        <v>1</v>
      </c>
      <c r="B17" s="297">
        <f>'Hasil AHUH'!B18</f>
        <v>0.46</v>
      </c>
      <c r="C17" s="662" t="str">
        <f>'Hasil AHUH'!D18</f>
        <v>Soal Sedang</v>
      </c>
      <c r="D17" s="662"/>
      <c r="E17" s="662"/>
      <c r="F17" s="298">
        <f>'Hasil AHUH'!L18</f>
        <v>0.28999999999999998</v>
      </c>
      <c r="G17" s="662" t="str">
        <f>'Hasil AHUH'!N18</f>
        <v>Daya Beda Sedang</v>
      </c>
      <c r="H17" s="662"/>
      <c r="I17" s="662"/>
      <c r="J17" s="241" t="str">
        <f>'Hasil AHUH'!V18</f>
        <v>Soal Diperbaiki</v>
      </c>
      <c r="M17" s="705" t="s">
        <v>216</v>
      </c>
      <c r="N17" s="236"/>
    </row>
    <row r="18" spans="1:14" s="251" customFormat="1" ht="18" customHeight="1">
      <c r="A18" s="241">
        <v>2</v>
      </c>
      <c r="B18" s="297">
        <f>'Hasil AHUH'!B19</f>
        <v>0.46</v>
      </c>
      <c r="C18" s="662" t="str">
        <f>'Hasil AHUH'!D19</f>
        <v>Soal Sedang</v>
      </c>
      <c r="D18" s="662"/>
      <c r="E18" s="662"/>
      <c r="F18" s="298">
        <f>'Hasil AHUH'!L19</f>
        <v>0.28999999999999998</v>
      </c>
      <c r="G18" s="662" t="str">
        <f>'Hasil AHUH'!N19</f>
        <v>Daya Beda Sedang</v>
      </c>
      <c r="H18" s="662"/>
      <c r="I18" s="662"/>
      <c r="J18" s="241" t="str">
        <f>'Hasil AHUH'!V19</f>
        <v>Soal Diperbaiki</v>
      </c>
      <c r="M18" s="706"/>
      <c r="N18" s="236"/>
    </row>
    <row r="19" spans="1:14" s="251" customFormat="1" ht="18" customHeight="1">
      <c r="A19" s="241">
        <v>3</v>
      </c>
      <c r="B19" s="297">
        <f>'Hasil AHUH'!B20</f>
        <v>0.46</v>
      </c>
      <c r="C19" s="662" t="str">
        <f>'Hasil AHUH'!D20</f>
        <v>Soal Sedang</v>
      </c>
      <c r="D19" s="662"/>
      <c r="E19" s="662"/>
      <c r="F19" s="298">
        <f>'Hasil AHUH'!L20</f>
        <v>0.28999999999999998</v>
      </c>
      <c r="G19" s="662" t="str">
        <f>'Hasil AHUH'!N20</f>
        <v>Daya Beda Sedang</v>
      </c>
      <c r="H19" s="662"/>
      <c r="I19" s="662"/>
      <c r="J19" s="241" t="str">
        <f>'Hasil AHUH'!V20</f>
        <v>Soal Diperbaiki</v>
      </c>
      <c r="M19" s="706"/>
      <c r="N19" s="236"/>
    </row>
    <row r="20" spans="1:14" s="251" customFormat="1" ht="18" customHeight="1">
      <c r="A20" s="241">
        <v>4</v>
      </c>
      <c r="B20" s="297">
        <f>'Hasil AHUH'!B21</f>
        <v>0.46</v>
      </c>
      <c r="C20" s="662" t="str">
        <f>'Hasil AHUH'!D21</f>
        <v>Soal Sedang</v>
      </c>
      <c r="D20" s="662"/>
      <c r="E20" s="662"/>
      <c r="F20" s="298">
        <f>'Hasil AHUH'!L21</f>
        <v>0.28999999999999998</v>
      </c>
      <c r="G20" s="662" t="str">
        <f>'Hasil AHUH'!N21</f>
        <v>Daya Beda Sedang</v>
      </c>
      <c r="H20" s="662"/>
      <c r="I20" s="662"/>
      <c r="J20" s="241" t="str">
        <f>'Hasil AHUH'!V21</f>
        <v>Soal Diperbaiki</v>
      </c>
      <c r="M20" s="706"/>
      <c r="N20" s="236"/>
    </row>
    <row r="21" spans="1:14" s="251" customFormat="1" ht="18" customHeight="1" thickBot="1">
      <c r="A21" s="241">
        <v>5</v>
      </c>
      <c r="B21" s="297">
        <f>'Hasil AHUH'!B22</f>
        <v>0.46</v>
      </c>
      <c r="C21" s="662" t="str">
        <f>'Hasil AHUH'!D22</f>
        <v>Soal Sedang</v>
      </c>
      <c r="D21" s="662"/>
      <c r="E21" s="662"/>
      <c r="F21" s="298">
        <f>'Hasil AHUH'!L22</f>
        <v>0.28999999999999998</v>
      </c>
      <c r="G21" s="662" t="str">
        <f>'Hasil AHUH'!N22</f>
        <v>Daya Beda Sedang</v>
      </c>
      <c r="H21" s="662"/>
      <c r="I21" s="662"/>
      <c r="J21" s="241" t="str">
        <f>'Hasil AHUH'!V22</f>
        <v>Soal Diperbaiki</v>
      </c>
      <c r="M21" s="233"/>
      <c r="N21" s="236"/>
    </row>
    <row r="22" spans="1:14" s="251" customFormat="1" ht="18" customHeight="1">
      <c r="A22" s="241">
        <v>6</v>
      </c>
      <c r="B22" s="297">
        <f>'Hasil AHUH'!B23</f>
        <v>0.46</v>
      </c>
      <c r="C22" s="662" t="str">
        <f>'Hasil AHUH'!D23</f>
        <v>Soal Sedang</v>
      </c>
      <c r="D22" s="662"/>
      <c r="E22" s="662"/>
      <c r="F22" s="298">
        <f>'Hasil AHUH'!L23</f>
        <v>0.28999999999999998</v>
      </c>
      <c r="G22" s="662" t="str">
        <f>'Hasil AHUH'!N23</f>
        <v>Daya Beda Sedang</v>
      </c>
      <c r="H22" s="662"/>
      <c r="I22" s="662"/>
      <c r="J22" s="241" t="str">
        <f>'Hasil AHUH'!V23</f>
        <v>Soal Diperbaiki</v>
      </c>
      <c r="M22" s="707" t="s">
        <v>165</v>
      </c>
      <c r="N22" s="236"/>
    </row>
    <row r="23" spans="1:14" s="251" customFormat="1" ht="18" customHeight="1" thickBot="1">
      <c r="A23" s="241">
        <v>7</v>
      </c>
      <c r="B23" s="297">
        <f>'Hasil AHUH'!B24</f>
        <v>0.46</v>
      </c>
      <c r="C23" s="662" t="str">
        <f>'Hasil AHUH'!D24</f>
        <v>Soal Sedang</v>
      </c>
      <c r="D23" s="662"/>
      <c r="E23" s="662"/>
      <c r="F23" s="298">
        <f>'Hasil AHUH'!L24</f>
        <v>0.28999999999999998</v>
      </c>
      <c r="G23" s="662" t="str">
        <f>'Hasil AHUH'!N24</f>
        <v>Daya Beda Sedang</v>
      </c>
      <c r="H23" s="662"/>
      <c r="I23" s="662"/>
      <c r="J23" s="241" t="str">
        <f>'Hasil AHUH'!V24</f>
        <v>Soal Diperbaiki</v>
      </c>
      <c r="M23" s="708"/>
      <c r="N23" s="236"/>
    </row>
    <row r="24" spans="1:14" s="251" customFormat="1" ht="18" customHeight="1">
      <c r="A24" s="241">
        <v>8</v>
      </c>
      <c r="B24" s="297">
        <f>'Hasil AHUH'!B25</f>
        <v>0.46</v>
      </c>
      <c r="C24" s="662" t="str">
        <f>'Hasil AHUH'!D25</f>
        <v>Soal Sedang</v>
      </c>
      <c r="D24" s="662"/>
      <c r="E24" s="662"/>
      <c r="F24" s="298">
        <f>'Hasil AHUH'!L25</f>
        <v>0.28999999999999998</v>
      </c>
      <c r="G24" s="662" t="str">
        <f>'Hasil AHUH'!N25</f>
        <v>Daya Beda Sedang</v>
      </c>
      <c r="H24" s="662"/>
      <c r="I24" s="662"/>
      <c r="J24" s="241" t="str">
        <f>'Hasil AHUH'!V25</f>
        <v>Soal Diperbaiki</v>
      </c>
      <c r="M24" s="236"/>
      <c r="N24" s="236"/>
    </row>
    <row r="25" spans="1:14" s="251" customFormat="1" ht="18" customHeight="1">
      <c r="A25" s="241">
        <v>9</v>
      </c>
      <c r="B25" s="297">
        <f>'Hasil AHUH'!B26</f>
        <v>0.46</v>
      </c>
      <c r="C25" s="662" t="str">
        <f>'Hasil AHUH'!D26</f>
        <v>Soal Sedang</v>
      </c>
      <c r="D25" s="662"/>
      <c r="E25" s="662"/>
      <c r="F25" s="298">
        <f>'Hasil AHUH'!L26</f>
        <v>0.28999999999999998</v>
      </c>
      <c r="G25" s="662" t="str">
        <f>'Hasil AHUH'!N26</f>
        <v>Daya Beda Sedang</v>
      </c>
      <c r="H25" s="662"/>
      <c r="I25" s="662"/>
      <c r="J25" s="241" t="str">
        <f>'Hasil AHUH'!V26</f>
        <v>Soal Diperbaiki</v>
      </c>
      <c r="M25" s="236"/>
      <c r="N25" s="236"/>
    </row>
    <row r="26" spans="1:14" s="251" customFormat="1" ht="18" customHeight="1">
      <c r="A26" s="241">
        <v>10</v>
      </c>
      <c r="B26" s="297" t="e">
        <f>'Hasil AHUH'!B27</f>
        <v>#VALUE!</v>
      </c>
      <c r="C26" s="662" t="e">
        <f>'Hasil AHUH'!D27</f>
        <v>#VALUE!</v>
      </c>
      <c r="D26" s="662"/>
      <c r="E26" s="662"/>
      <c r="F26" s="298" t="e">
        <f>'Hasil AHUH'!L27</f>
        <v>#VALUE!</v>
      </c>
      <c r="G26" s="662" t="e">
        <f>'Hasil AHUH'!N27</f>
        <v>#VALUE!</v>
      </c>
      <c r="H26" s="662"/>
      <c r="I26" s="662"/>
      <c r="J26" s="241" t="e">
        <f>'Hasil AHUH'!V27</f>
        <v>#VALUE!</v>
      </c>
      <c r="M26" s="392"/>
      <c r="N26" s="236"/>
    </row>
    <row r="27" spans="1:14" s="251" customFormat="1" ht="18" customHeight="1">
      <c r="A27" s="241">
        <v>11</v>
      </c>
      <c r="B27" s="297" t="e">
        <f>'Hasil AHUH'!B28</f>
        <v>#VALUE!</v>
      </c>
      <c r="C27" s="662" t="e">
        <f>'Hasil AHUH'!D28</f>
        <v>#VALUE!</v>
      </c>
      <c r="D27" s="662"/>
      <c r="E27" s="662"/>
      <c r="F27" s="298" t="e">
        <f>'Hasil AHUH'!L28</f>
        <v>#VALUE!</v>
      </c>
      <c r="G27" s="662" t="e">
        <f>'Hasil AHUH'!N28</f>
        <v>#VALUE!</v>
      </c>
      <c r="H27" s="662"/>
      <c r="I27" s="662"/>
      <c r="J27" s="241" t="e">
        <f>'Hasil AHUH'!V28</f>
        <v>#VALUE!</v>
      </c>
      <c r="M27" s="393"/>
      <c r="N27" s="236"/>
    </row>
    <row r="28" spans="1:14" s="251" customFormat="1" ht="18" customHeight="1">
      <c r="A28" s="241">
        <v>12</v>
      </c>
      <c r="B28" s="297" t="e">
        <f>'Hasil AHUH'!B37</f>
        <v>#VALUE!</v>
      </c>
      <c r="C28" s="662" t="e">
        <f>'Hasil AHUH'!D37</f>
        <v>#VALUE!</v>
      </c>
      <c r="D28" s="662"/>
      <c r="E28" s="662"/>
      <c r="F28" s="298" t="e">
        <f>'Hasil AHUH'!L37</f>
        <v>#VALUE!</v>
      </c>
      <c r="G28" s="662" t="e">
        <f>'Hasil AHUH'!N37</f>
        <v>#VALUE!</v>
      </c>
      <c r="H28" s="662"/>
      <c r="I28" s="662"/>
      <c r="J28" s="241" t="e">
        <f>'Hasil AHUH'!V37</f>
        <v>#VALUE!</v>
      </c>
      <c r="M28" s="393"/>
      <c r="N28" s="236"/>
    </row>
    <row r="29" spans="1:14" ht="15">
      <c r="A29" s="207"/>
      <c r="B29" s="208"/>
      <c r="C29" s="252"/>
      <c r="D29" s="252"/>
      <c r="E29" s="252"/>
      <c r="F29" s="210"/>
      <c r="G29" s="252"/>
      <c r="H29" s="252"/>
      <c r="I29" s="252"/>
      <c r="J29" s="207"/>
      <c r="M29" s="393"/>
    </row>
    <row r="30" spans="1:14" ht="15">
      <c r="C30" s="251"/>
      <c r="D30" s="251"/>
      <c r="E30" s="251"/>
      <c r="F30" s="251"/>
      <c r="G30" s="251"/>
      <c r="H30" s="251"/>
      <c r="I30" s="251"/>
      <c r="J30" s="192"/>
      <c r="M30" s="394"/>
    </row>
    <row r="31" spans="1:14" s="212" customFormat="1" ht="20.100000000000001" customHeight="1">
      <c r="A31" s="251"/>
      <c r="B31" s="719" t="s">
        <v>37</v>
      </c>
      <c r="C31" s="719"/>
      <c r="D31" s="251"/>
      <c r="E31" s="251"/>
      <c r="F31" s="251"/>
      <c r="G31" s="251"/>
      <c r="H31" s="719" t="s">
        <v>284</v>
      </c>
      <c r="I31" s="719"/>
      <c r="J31" s="719"/>
      <c r="M31" s="394"/>
      <c r="N31" s="237"/>
    </row>
    <row r="32" spans="1:14" s="212" customFormat="1" ht="20.100000000000001" customHeight="1">
      <c r="A32" s="717" t="str">
        <f>"Ka. "&amp;Home!F5</f>
        <v>Ka. SMK NEGERI 3 BANDUNG</v>
      </c>
      <c r="B32" s="717"/>
      <c r="C32" s="717"/>
      <c r="D32" s="717"/>
      <c r="E32" s="717"/>
      <c r="F32" s="296"/>
      <c r="G32" s="251"/>
      <c r="H32" s="251"/>
      <c r="I32" s="251"/>
      <c r="J32" s="251"/>
      <c r="M32" s="394"/>
      <c r="N32" s="237"/>
    </row>
    <row r="33" spans="1:14" s="212" customFormat="1" ht="20.100000000000001" customHeight="1">
      <c r="A33" s="251"/>
      <c r="B33" s="251"/>
      <c r="C33" s="251"/>
      <c r="D33" s="251"/>
      <c r="E33" s="251"/>
      <c r="F33" s="251"/>
      <c r="G33" s="251"/>
      <c r="H33" s="251"/>
      <c r="I33" s="251"/>
      <c r="J33" s="251"/>
      <c r="M33" s="394"/>
      <c r="N33" s="237"/>
    </row>
    <row r="34" spans="1:14" s="212" customFormat="1" ht="20.100000000000001" customHeight="1">
      <c r="A34" s="251"/>
      <c r="B34" s="251"/>
      <c r="C34" s="251"/>
      <c r="D34" s="251"/>
      <c r="E34" s="251"/>
      <c r="F34" s="251"/>
      <c r="G34" s="251"/>
      <c r="H34" s="251"/>
      <c r="I34" s="251"/>
      <c r="J34" s="251"/>
      <c r="M34" s="394"/>
      <c r="N34" s="237"/>
    </row>
    <row r="35" spans="1:14" s="212" customFormat="1" ht="20.100000000000001" customHeight="1">
      <c r="A35" s="251"/>
      <c r="B35" s="251"/>
      <c r="C35" s="251"/>
      <c r="D35" s="251"/>
      <c r="E35" s="251"/>
      <c r="F35" s="251"/>
      <c r="G35" s="251"/>
      <c r="H35" s="251"/>
      <c r="I35" s="251"/>
      <c r="J35" s="251"/>
      <c r="M35" s="394"/>
      <c r="N35" s="237"/>
    </row>
    <row r="36" spans="1:14" s="212" customFormat="1" ht="20.100000000000001" customHeight="1">
      <c r="A36" s="717" t="str">
        <f>Data!D8</f>
        <v>Dra. EUIS PURNAMA, M.M.Pd</v>
      </c>
      <c r="B36" s="717"/>
      <c r="C36" s="717"/>
      <c r="D36" s="717"/>
      <c r="E36" s="717"/>
      <c r="F36" s="296"/>
      <c r="G36" s="251"/>
      <c r="H36" s="720" t="str">
        <f>Home!F6</f>
        <v>NINA MARDIANA, S.Pd</v>
      </c>
      <c r="I36" s="720"/>
      <c r="J36" s="720"/>
      <c r="M36" s="394"/>
      <c r="N36" s="237"/>
    </row>
    <row r="37" spans="1:14" ht="20.100000000000001" customHeight="1">
      <c r="A37" s="717" t="str">
        <f>Data!D9</f>
        <v>196108161988032000</v>
      </c>
      <c r="B37" s="717"/>
      <c r="C37" s="717"/>
      <c r="D37" s="717"/>
      <c r="E37" s="717"/>
      <c r="F37" s="55"/>
      <c r="G37" s="251"/>
      <c r="H37" s="641" t="str">
        <f>Home!F7</f>
        <v>197712122009022000</v>
      </c>
      <c r="I37" s="641"/>
      <c r="J37" s="641"/>
      <c r="M37" s="394"/>
    </row>
    <row r="38" spans="1:14" ht="20.100000000000001" customHeight="1">
      <c r="M38" s="394"/>
    </row>
    <row r="39" spans="1:14" ht="15">
      <c r="M39" s="394"/>
    </row>
    <row r="40" spans="1:14" ht="15"/>
    <row r="41" spans="1:14" ht="15">
      <c r="M41" s="718"/>
    </row>
    <row r="42" spans="1:14" ht="15">
      <c r="M42" s="718"/>
    </row>
    <row r="43" spans="1:14" ht="15">
      <c r="M43" s="718"/>
    </row>
    <row r="44" spans="1:14" ht="15"/>
    <row r="45" spans="1:14" ht="15"/>
    <row r="46" spans="1:14" ht="15"/>
    <row r="47" spans="1:14" ht="15"/>
    <row r="48" spans="1:14" ht="15"/>
    <row r="49" ht="15"/>
    <row r="50" ht="15"/>
    <row r="51" ht="15"/>
    <row r="52" ht="15"/>
    <row r="53" ht="15"/>
    <row r="54" ht="15"/>
    <row r="55" ht="15"/>
  </sheetData>
  <mergeCells count="60">
    <mergeCell ref="A32:E32"/>
    <mergeCell ref="A36:E36"/>
    <mergeCell ref="A37:E37"/>
    <mergeCell ref="M41:M43"/>
    <mergeCell ref="B31:C31"/>
    <mergeCell ref="H31:J31"/>
    <mergeCell ref="H36:J36"/>
    <mergeCell ref="H37:J37"/>
    <mergeCell ref="C27:E27"/>
    <mergeCell ref="G27:I27"/>
    <mergeCell ref="C28:E28"/>
    <mergeCell ref="G28:I28"/>
    <mergeCell ref="C25:E25"/>
    <mergeCell ref="G25:I25"/>
    <mergeCell ref="C26:E26"/>
    <mergeCell ref="G26:I26"/>
    <mergeCell ref="C23:E23"/>
    <mergeCell ref="G23:I23"/>
    <mergeCell ref="C24:E24"/>
    <mergeCell ref="G24:I24"/>
    <mergeCell ref="C21:E21"/>
    <mergeCell ref="G21:I21"/>
    <mergeCell ref="C22:E22"/>
    <mergeCell ref="G22:I22"/>
    <mergeCell ref="G19:I19"/>
    <mergeCell ref="C20:E20"/>
    <mergeCell ref="G20:I20"/>
    <mergeCell ref="C18:E18"/>
    <mergeCell ref="G18:I18"/>
    <mergeCell ref="A5:A13"/>
    <mergeCell ref="B6:C6"/>
    <mergeCell ref="E6:G6"/>
    <mergeCell ref="B7:C7"/>
    <mergeCell ref="E7:G7"/>
    <mergeCell ref="B8:C8"/>
    <mergeCell ref="E8:G8"/>
    <mergeCell ref="B9:C9"/>
    <mergeCell ref="E9:G9"/>
    <mergeCell ref="B10:C10"/>
    <mergeCell ref="E10:G10"/>
    <mergeCell ref="B11:C11"/>
    <mergeCell ref="E11:G11"/>
    <mergeCell ref="B12:C12"/>
    <mergeCell ref="E12:G12"/>
    <mergeCell ref="M17:M20"/>
    <mergeCell ref="M22:M23"/>
    <mergeCell ref="B1:J1"/>
    <mergeCell ref="B2:J2"/>
    <mergeCell ref="B3:J3"/>
    <mergeCell ref="B4:J4"/>
    <mergeCell ref="I7:J7"/>
    <mergeCell ref="M13:O14"/>
    <mergeCell ref="B15:E15"/>
    <mergeCell ref="F15:I15"/>
    <mergeCell ref="J15:J16"/>
    <mergeCell ref="C16:E16"/>
    <mergeCell ref="G16:I16"/>
    <mergeCell ref="C17:E17"/>
    <mergeCell ref="G17:I17"/>
    <mergeCell ref="C19:E19"/>
  </mergeCells>
  <pageMargins left="0.31496062992125984" right="0.19685039370078741" top="0.15748031496062992" bottom="0.15748031496062992" header="0" footer="0"/>
  <pageSetup paperSize="9" scale="95" orientation="portrait" horizontalDpi="4294967294" verticalDpi="0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4"/>
  <dimension ref="A1:U76"/>
  <sheetViews>
    <sheetView workbookViewId="0">
      <selection activeCell="F28" sqref="F28"/>
    </sheetView>
  </sheetViews>
  <sheetFormatPr defaultColWidth="0" defaultRowHeight="0" customHeight="1" zeroHeight="1"/>
  <cols>
    <col min="1" max="2" width="3.7109375" style="155" customWidth="1"/>
    <col min="3" max="3" width="33.5703125" style="155" customWidth="1"/>
    <col min="4" max="4" width="2.7109375" style="155" customWidth="1"/>
    <col min="5" max="5" width="18.7109375" style="155" customWidth="1"/>
    <col min="6" max="6" width="12.7109375" style="156" customWidth="1"/>
    <col min="7" max="7" width="12.7109375" style="155" customWidth="1"/>
    <col min="8" max="8" width="15.7109375" style="155" customWidth="1"/>
    <col min="9" max="10" width="3.7109375" style="155" customWidth="1"/>
    <col min="11" max="11" width="35.7109375" style="229" customWidth="1"/>
    <col min="12" max="12" width="5.7109375" style="155" hidden="1" customWidth="1"/>
    <col min="13" max="14" width="15.7109375" style="155" hidden="1" customWidth="1"/>
    <col min="15" max="17" width="5.7109375" style="155" hidden="1" customWidth="1"/>
    <col min="18" max="18" width="15.7109375" style="155" hidden="1" customWidth="1"/>
    <col min="19" max="21" width="5.7109375" style="155" hidden="1" customWidth="1"/>
    <col min="22" max="16384" width="9.140625" style="155" hidden="1"/>
  </cols>
  <sheetData>
    <row r="1" spans="2:15" ht="15.75">
      <c r="B1" s="691" t="str">
        <f>UPPER(Data!$D$4)</f>
        <v>KOTA BANDUNG</v>
      </c>
      <c r="C1" s="692"/>
      <c r="D1" s="692"/>
      <c r="E1" s="692"/>
      <c r="F1" s="692"/>
      <c r="G1" s="692"/>
      <c r="H1" s="693"/>
    </row>
    <row r="2" spans="2:15" ht="20.25">
      <c r="B2" s="694" t="str">
        <f>UPPER(Data!$D$5)</f>
        <v>DINAS PENDIDIKAN DAN KEBUDAYAAN</v>
      </c>
      <c r="C2" s="650"/>
      <c r="D2" s="650"/>
      <c r="E2" s="650"/>
      <c r="F2" s="650"/>
      <c r="G2" s="650"/>
      <c r="H2" s="695"/>
    </row>
    <row r="3" spans="2:15" ht="23.25" thickBot="1">
      <c r="B3" s="696" t="str">
        <f>UPPER(Data!$D$6)</f>
        <v>SMK NEGERI 3 BANDUNG</v>
      </c>
      <c r="C3" s="697"/>
      <c r="D3" s="697"/>
      <c r="E3" s="697"/>
      <c r="F3" s="697"/>
      <c r="G3" s="697"/>
      <c r="H3" s="698"/>
    </row>
    <row r="4" spans="2:15" ht="21" thickBot="1">
      <c r="B4" s="721" t="s">
        <v>166</v>
      </c>
      <c r="C4" s="722"/>
      <c r="D4" s="722"/>
      <c r="E4" s="722"/>
      <c r="F4" s="722"/>
      <c r="G4" s="722"/>
      <c r="H4" s="723"/>
      <c r="I4" s="200"/>
      <c r="J4" s="200"/>
      <c r="K4" s="230"/>
    </row>
    <row r="5" spans="2:15" ht="13.5" thickTop="1">
      <c r="L5" s="157"/>
      <c r="M5" s="158"/>
      <c r="N5" s="158"/>
      <c r="O5" s="159"/>
    </row>
    <row r="6" spans="2:15" s="118" customFormat="1" ht="18" customHeight="1" thickBot="1">
      <c r="B6" s="670"/>
      <c r="C6" s="240" t="s">
        <v>79</v>
      </c>
      <c r="D6" s="10" t="s">
        <v>3</v>
      </c>
      <c r="E6" s="672" t="str">
        <f>'Data AHUH'!D6</f>
        <v>: AKUNTANSI</v>
      </c>
      <c r="F6" s="672"/>
      <c r="G6" s="672"/>
      <c r="H6" s="672"/>
      <c r="I6" s="117"/>
      <c r="J6" s="117"/>
      <c r="K6" s="231"/>
      <c r="L6" s="161"/>
      <c r="M6" s="673"/>
      <c r="N6" s="673"/>
      <c r="O6" s="162"/>
    </row>
    <row r="7" spans="2:15" s="118" customFormat="1" ht="18" customHeight="1" thickTop="1">
      <c r="B7" s="670"/>
      <c r="C7" s="240" t="s">
        <v>167</v>
      </c>
      <c r="D7" s="10" t="s">
        <v>3</v>
      </c>
      <c r="E7" s="672" t="str">
        <f>Home!F9&amp;" / "&amp;Home!F11</f>
        <v>XI AK 1 / Ganjil</v>
      </c>
      <c r="F7" s="672"/>
      <c r="G7" s="672"/>
      <c r="H7" s="672"/>
      <c r="I7" s="117"/>
      <c r="J7" s="117"/>
      <c r="K7" s="231"/>
      <c r="L7" s="161"/>
      <c r="M7" s="163" t="s">
        <v>2</v>
      </c>
      <c r="N7" s="164" t="s">
        <v>2</v>
      </c>
      <c r="O7" s="165"/>
    </row>
    <row r="8" spans="2:15" s="118" customFormat="1" ht="18" customHeight="1" thickBot="1">
      <c r="B8" s="670"/>
      <c r="C8" s="240" t="s">
        <v>168</v>
      </c>
      <c r="D8" s="10" t="s">
        <v>3</v>
      </c>
      <c r="E8" s="672" t="str">
        <f>Home!F12</f>
        <v>2017/2018</v>
      </c>
      <c r="F8" s="672"/>
      <c r="G8" s="672"/>
      <c r="H8" s="672"/>
      <c r="I8" s="117"/>
      <c r="J8" s="117"/>
      <c r="K8" s="231"/>
      <c r="L8" s="161"/>
      <c r="M8" s="166" t="e">
        <f>"&gt;="&amp;#REF!</f>
        <v>#REF!</v>
      </c>
      <c r="N8" s="167" t="str">
        <f>"&gt;="&amp;F12</f>
        <v>&gt;=</v>
      </c>
      <c r="O8" s="165"/>
    </row>
    <row r="9" spans="2:15" s="118" customFormat="1" ht="18" customHeight="1" thickBot="1">
      <c r="B9" s="670"/>
      <c r="C9" s="240" t="s">
        <v>169</v>
      </c>
      <c r="D9" s="10" t="s">
        <v>3</v>
      </c>
      <c r="E9" s="732"/>
      <c r="F9" s="732"/>
      <c r="G9" s="732"/>
      <c r="H9" s="732"/>
      <c r="I9" s="117"/>
      <c r="J9" s="117"/>
      <c r="K9" s="231"/>
      <c r="L9" s="168"/>
      <c r="M9" s="169"/>
      <c r="N9" s="169"/>
      <c r="O9" s="170"/>
    </row>
    <row r="10" spans="2:15" s="118" customFormat="1" ht="18" customHeight="1" thickTop="1">
      <c r="B10" s="670"/>
      <c r="C10" s="240"/>
      <c r="D10" s="240"/>
      <c r="E10" s="732"/>
      <c r="F10" s="732"/>
      <c r="G10" s="732"/>
      <c r="H10" s="732"/>
      <c r="I10" s="117"/>
      <c r="J10" s="117"/>
      <c r="K10" s="231"/>
    </row>
    <row r="11" spans="2:15" s="118" customFormat="1" ht="18" customHeight="1">
      <c r="B11" s="670"/>
      <c r="C11" s="329" t="s">
        <v>184</v>
      </c>
      <c r="D11" s="10" t="s">
        <v>3</v>
      </c>
      <c r="E11" s="672"/>
      <c r="F11" s="672"/>
      <c r="G11" s="672"/>
      <c r="H11" s="672"/>
      <c r="I11" s="117"/>
      <c r="J11" s="117"/>
      <c r="K11" s="231"/>
    </row>
    <row r="12" spans="2:15" s="118" customFormat="1" ht="18" customHeight="1">
      <c r="B12" s="670"/>
      <c r="C12" s="240" t="s">
        <v>178</v>
      </c>
      <c r="D12" s="10" t="s">
        <v>3</v>
      </c>
      <c r="E12" s="672"/>
      <c r="F12" s="672"/>
      <c r="G12" s="672"/>
      <c r="H12" s="323"/>
      <c r="I12" s="117"/>
      <c r="J12" s="117"/>
      <c r="K12" s="231"/>
    </row>
    <row r="13" spans="2:15" s="118" customFormat="1" ht="18" customHeight="1">
      <c r="B13" s="670"/>
      <c r="C13" s="240"/>
      <c r="D13" s="240"/>
      <c r="E13" s="199"/>
      <c r="F13" s="671"/>
      <c r="G13" s="671"/>
      <c r="H13" s="671"/>
      <c r="I13" s="117"/>
      <c r="J13" s="117"/>
      <c r="K13" s="231"/>
      <c r="M13" s="155"/>
      <c r="N13" s="155"/>
    </row>
    <row r="14" spans="2:15" s="118" customFormat="1" ht="12.75">
      <c r="B14" s="239"/>
      <c r="C14" s="160"/>
      <c r="D14" s="160"/>
      <c r="E14" s="140"/>
      <c r="F14" s="172"/>
      <c r="G14" s="160"/>
      <c r="H14" s="160"/>
      <c r="K14" s="120"/>
      <c r="M14" s="155"/>
      <c r="N14" s="155"/>
    </row>
    <row r="15" spans="2:15" ht="15">
      <c r="B15" s="662" t="s">
        <v>82</v>
      </c>
      <c r="C15" s="725" t="s">
        <v>34</v>
      </c>
      <c r="D15" s="726"/>
      <c r="E15" s="243" t="s">
        <v>170</v>
      </c>
      <c r="F15" s="731" t="s">
        <v>80</v>
      </c>
      <c r="G15" s="731"/>
      <c r="H15" s="662" t="s">
        <v>176</v>
      </c>
      <c r="I15" s="188"/>
      <c r="J15" s="188"/>
      <c r="K15" s="232"/>
    </row>
    <row r="16" spans="2:15" ht="14.25">
      <c r="B16" s="662"/>
      <c r="C16" s="727"/>
      <c r="D16" s="728"/>
      <c r="E16" s="244" t="s">
        <v>171</v>
      </c>
      <c r="F16" s="245" t="s">
        <v>173</v>
      </c>
      <c r="G16" s="243" t="s">
        <v>175</v>
      </c>
      <c r="H16" s="662"/>
      <c r="I16" s="188"/>
      <c r="J16" s="188"/>
      <c r="K16" s="232"/>
    </row>
    <row r="17" spans="2:13" ht="15" thickBot="1">
      <c r="B17" s="662"/>
      <c r="C17" s="729"/>
      <c r="D17" s="730"/>
      <c r="E17" s="148" t="s">
        <v>172</v>
      </c>
      <c r="F17" s="246" t="s">
        <v>174</v>
      </c>
      <c r="G17" s="148" t="s">
        <v>174</v>
      </c>
      <c r="H17" s="662"/>
      <c r="I17" s="188"/>
      <c r="J17" s="188"/>
      <c r="K17" s="232"/>
    </row>
    <row r="18" spans="2:13" s="173" customFormat="1" ht="20.100000000000001" customHeight="1">
      <c r="B18" s="299">
        <v>1</v>
      </c>
      <c r="C18" s="311"/>
      <c r="D18" s="326"/>
      <c r="E18" s="301"/>
      <c r="F18" s="302"/>
      <c r="G18" s="303"/>
      <c r="H18" s="303"/>
      <c r="I18" s="188"/>
      <c r="J18" s="188"/>
      <c r="K18" s="539"/>
      <c r="L18" s="540"/>
      <c r="M18" s="541"/>
    </row>
    <row r="19" spans="2:13" s="173" customFormat="1" ht="20.100000000000001" customHeight="1" thickBot="1">
      <c r="B19" s="300">
        <v>2</v>
      </c>
      <c r="C19" s="313"/>
      <c r="D19" s="327"/>
      <c r="E19" s="304"/>
      <c r="F19" s="305"/>
      <c r="G19" s="306"/>
      <c r="H19" s="306"/>
      <c r="I19" s="188"/>
      <c r="J19" s="188"/>
      <c r="K19" s="542"/>
      <c r="L19" s="543"/>
      <c r="M19" s="544"/>
    </row>
    <row r="20" spans="2:13" s="173" customFormat="1" ht="20.100000000000001" customHeight="1">
      <c r="B20" s="300">
        <v>3</v>
      </c>
      <c r="C20" s="313"/>
      <c r="D20" s="327"/>
      <c r="E20" s="304"/>
      <c r="F20" s="305"/>
      <c r="G20" s="306"/>
      <c r="H20" s="306"/>
      <c r="I20" s="188"/>
      <c r="J20" s="188"/>
      <c r="K20" s="233"/>
    </row>
    <row r="21" spans="2:13" s="173" customFormat="1" ht="20.100000000000001" customHeight="1">
      <c r="B21" s="300">
        <v>4</v>
      </c>
      <c r="C21" s="313"/>
      <c r="D21" s="327"/>
      <c r="E21" s="304"/>
      <c r="F21" s="305"/>
      <c r="G21" s="306"/>
      <c r="H21" s="306"/>
      <c r="I21" s="188"/>
      <c r="J21" s="188"/>
      <c r="K21" s="705" t="s">
        <v>216</v>
      </c>
    </row>
    <row r="22" spans="2:13" s="173" customFormat="1" ht="20.100000000000001" customHeight="1">
      <c r="B22" s="300">
        <v>5</v>
      </c>
      <c r="C22" s="313"/>
      <c r="D22" s="327"/>
      <c r="E22" s="304"/>
      <c r="F22" s="305"/>
      <c r="G22" s="306"/>
      <c r="H22" s="306"/>
      <c r="I22" s="188"/>
      <c r="J22" s="188"/>
      <c r="K22" s="706"/>
    </row>
    <row r="23" spans="2:13" s="173" customFormat="1" ht="20.100000000000001" customHeight="1">
      <c r="B23" s="300">
        <v>6</v>
      </c>
      <c r="C23" s="313"/>
      <c r="D23" s="327"/>
      <c r="E23" s="304"/>
      <c r="F23" s="305"/>
      <c r="G23" s="306"/>
      <c r="H23" s="306"/>
      <c r="I23" s="188"/>
      <c r="J23" s="188"/>
      <c r="K23" s="706"/>
    </row>
    <row r="24" spans="2:13" s="173" customFormat="1" ht="20.100000000000001" customHeight="1">
      <c r="B24" s="300">
        <v>7</v>
      </c>
      <c r="C24" s="313"/>
      <c r="D24" s="327"/>
      <c r="E24" s="304"/>
      <c r="F24" s="305"/>
      <c r="G24" s="306"/>
      <c r="H24" s="306"/>
      <c r="I24" s="188"/>
      <c r="J24" s="188"/>
      <c r="K24" s="706"/>
    </row>
    <row r="25" spans="2:13" s="173" customFormat="1" ht="20.100000000000001" customHeight="1" thickBot="1">
      <c r="B25" s="300">
        <v>8</v>
      </c>
      <c r="C25" s="313"/>
      <c r="D25" s="327"/>
      <c r="E25" s="304"/>
      <c r="F25" s="305"/>
      <c r="G25" s="306"/>
      <c r="H25" s="306"/>
      <c r="I25" s="188"/>
      <c r="J25" s="188"/>
      <c r="K25" s="233"/>
    </row>
    <row r="26" spans="2:13" s="173" customFormat="1" ht="20.100000000000001" customHeight="1">
      <c r="B26" s="300">
        <v>9</v>
      </c>
      <c r="C26" s="313"/>
      <c r="D26" s="327"/>
      <c r="E26" s="304"/>
      <c r="F26" s="305"/>
      <c r="G26" s="306"/>
      <c r="H26" s="306"/>
      <c r="I26" s="188"/>
      <c r="J26" s="188"/>
      <c r="K26" s="707" t="s">
        <v>165</v>
      </c>
    </row>
    <row r="27" spans="2:13" s="173" customFormat="1" ht="20.100000000000001" customHeight="1" thickBot="1">
      <c r="B27" s="300">
        <v>10</v>
      </c>
      <c r="C27" s="313"/>
      <c r="D27" s="327"/>
      <c r="E27" s="304"/>
      <c r="F27" s="305"/>
      <c r="G27" s="306"/>
      <c r="H27" s="306"/>
      <c r="I27" s="188"/>
      <c r="J27" s="188"/>
      <c r="K27" s="708"/>
    </row>
    <row r="28" spans="2:13" s="173" customFormat="1" ht="20.100000000000001" customHeight="1">
      <c r="B28" s="300">
        <v>11</v>
      </c>
      <c r="C28" s="313"/>
      <c r="D28" s="327"/>
      <c r="E28" s="304"/>
      <c r="F28" s="305"/>
      <c r="G28" s="306"/>
      <c r="H28" s="306"/>
      <c r="I28" s="188"/>
      <c r="J28" s="188"/>
      <c r="K28" s="233"/>
    </row>
    <row r="29" spans="2:13" s="173" customFormat="1" ht="20.100000000000001" customHeight="1">
      <c r="B29" s="300">
        <v>12</v>
      </c>
      <c r="C29" s="313"/>
      <c r="D29" s="327"/>
      <c r="E29" s="304"/>
      <c r="F29" s="305"/>
      <c r="G29" s="306"/>
      <c r="H29" s="306"/>
      <c r="I29" s="188"/>
      <c r="J29" s="188"/>
      <c r="K29" s="233"/>
    </row>
    <row r="30" spans="2:13" s="173" customFormat="1" ht="20.100000000000001" customHeight="1">
      <c r="B30" s="300">
        <v>13</v>
      </c>
      <c r="C30" s="313"/>
      <c r="D30" s="327"/>
      <c r="E30" s="304"/>
      <c r="F30" s="305"/>
      <c r="G30" s="306"/>
      <c r="H30" s="306"/>
      <c r="I30" s="188"/>
      <c r="J30" s="188"/>
      <c r="K30" s="233"/>
    </row>
    <row r="31" spans="2:13" s="173" customFormat="1" ht="20.100000000000001" customHeight="1">
      <c r="B31" s="300">
        <v>14</v>
      </c>
      <c r="C31" s="313"/>
      <c r="D31" s="327"/>
      <c r="E31" s="304"/>
      <c r="F31" s="305"/>
      <c r="G31" s="306"/>
      <c r="H31" s="306"/>
      <c r="I31" s="188"/>
      <c r="J31" s="188"/>
      <c r="K31" s="233"/>
    </row>
    <row r="32" spans="2:13" s="173" customFormat="1" ht="20.100000000000001" customHeight="1">
      <c r="B32" s="300">
        <v>15</v>
      </c>
      <c r="C32" s="313"/>
      <c r="D32" s="327"/>
      <c r="E32" s="304"/>
      <c r="F32" s="305"/>
      <c r="G32" s="306"/>
      <c r="H32" s="306"/>
      <c r="I32" s="188"/>
      <c r="J32" s="188"/>
      <c r="K32" s="233"/>
    </row>
    <row r="33" spans="2:11" s="173" customFormat="1" ht="20.100000000000001" customHeight="1">
      <c r="B33" s="300">
        <v>16</v>
      </c>
      <c r="C33" s="313"/>
      <c r="D33" s="327"/>
      <c r="E33" s="304"/>
      <c r="F33" s="305"/>
      <c r="G33" s="306"/>
      <c r="H33" s="306"/>
      <c r="I33" s="188"/>
      <c r="J33" s="188"/>
      <c r="K33" s="233"/>
    </row>
    <row r="34" spans="2:11" s="173" customFormat="1" ht="20.100000000000001" customHeight="1">
      <c r="B34" s="300">
        <v>17</v>
      </c>
      <c r="C34" s="313"/>
      <c r="D34" s="327"/>
      <c r="E34" s="304"/>
      <c r="F34" s="305"/>
      <c r="G34" s="306"/>
      <c r="H34" s="306"/>
      <c r="I34" s="188"/>
      <c r="J34" s="188"/>
      <c r="K34" s="724"/>
    </row>
    <row r="35" spans="2:11" s="173" customFormat="1" ht="20.100000000000001" customHeight="1">
      <c r="B35" s="300">
        <v>18</v>
      </c>
      <c r="C35" s="313"/>
      <c r="D35" s="327"/>
      <c r="E35" s="304"/>
      <c r="F35" s="305"/>
      <c r="G35" s="306"/>
      <c r="H35" s="306"/>
      <c r="I35" s="188"/>
      <c r="J35" s="188"/>
      <c r="K35" s="724"/>
    </row>
    <row r="36" spans="2:11" s="173" customFormat="1" ht="20.100000000000001" customHeight="1">
      <c r="B36" s="300">
        <v>19</v>
      </c>
      <c r="C36" s="313"/>
      <c r="D36" s="327"/>
      <c r="E36" s="304"/>
      <c r="F36" s="305"/>
      <c r="G36" s="306"/>
      <c r="H36" s="306"/>
      <c r="I36" s="188"/>
      <c r="J36" s="188"/>
      <c r="K36" s="724"/>
    </row>
    <row r="37" spans="2:11" s="173" customFormat="1" ht="20.100000000000001" customHeight="1">
      <c r="B37" s="300">
        <v>20</v>
      </c>
      <c r="C37" s="313"/>
      <c r="D37" s="327"/>
      <c r="E37" s="304"/>
      <c r="F37" s="305"/>
      <c r="G37" s="306"/>
      <c r="H37" s="306"/>
      <c r="I37" s="188"/>
      <c r="J37" s="188"/>
      <c r="K37" s="233"/>
    </row>
    <row r="38" spans="2:11" s="173" customFormat="1" ht="20.100000000000001" customHeight="1">
      <c r="B38" s="300">
        <v>21</v>
      </c>
      <c r="C38" s="313"/>
      <c r="D38" s="327"/>
      <c r="E38" s="304"/>
      <c r="F38" s="305"/>
      <c r="G38" s="306"/>
      <c r="H38" s="306"/>
      <c r="I38" s="188"/>
      <c r="J38" s="188"/>
      <c r="K38" s="233"/>
    </row>
    <row r="39" spans="2:11" s="173" customFormat="1" ht="20.100000000000001" customHeight="1">
      <c r="B39" s="300">
        <v>22</v>
      </c>
      <c r="C39" s="313"/>
      <c r="D39" s="327"/>
      <c r="E39" s="304"/>
      <c r="F39" s="305"/>
      <c r="G39" s="306"/>
      <c r="H39" s="306"/>
      <c r="I39" s="188"/>
      <c r="J39" s="188"/>
      <c r="K39" s="233"/>
    </row>
    <row r="40" spans="2:11" s="173" customFormat="1" ht="20.100000000000001" customHeight="1">
      <c r="B40" s="300">
        <v>23</v>
      </c>
      <c r="C40" s="313"/>
      <c r="D40" s="327"/>
      <c r="E40" s="304"/>
      <c r="F40" s="305"/>
      <c r="G40" s="306"/>
      <c r="H40" s="306"/>
      <c r="I40" s="188"/>
      <c r="J40" s="188"/>
      <c r="K40" s="233"/>
    </row>
    <row r="41" spans="2:11" s="173" customFormat="1" ht="20.100000000000001" customHeight="1">
      <c r="B41" s="300">
        <v>24</v>
      </c>
      <c r="C41" s="313"/>
      <c r="D41" s="327"/>
      <c r="E41" s="304"/>
      <c r="F41" s="305"/>
      <c r="G41" s="306"/>
      <c r="H41" s="306"/>
      <c r="I41" s="188"/>
      <c r="J41" s="188"/>
      <c r="K41" s="233"/>
    </row>
    <row r="42" spans="2:11" s="173" customFormat="1" ht="20.100000000000001" customHeight="1">
      <c r="B42" s="300">
        <v>25</v>
      </c>
      <c r="C42" s="313"/>
      <c r="D42" s="327"/>
      <c r="E42" s="304"/>
      <c r="F42" s="305"/>
      <c r="G42" s="306"/>
      <c r="H42" s="306"/>
      <c r="I42" s="188"/>
      <c r="J42" s="188"/>
      <c r="K42" s="233"/>
    </row>
    <row r="43" spans="2:11" s="173" customFormat="1" ht="20.100000000000001" customHeight="1">
      <c r="B43" s="300">
        <v>26</v>
      </c>
      <c r="C43" s="313"/>
      <c r="D43" s="327"/>
      <c r="E43" s="304"/>
      <c r="F43" s="305"/>
      <c r="G43" s="306"/>
      <c r="H43" s="306"/>
      <c r="I43" s="188"/>
      <c r="J43" s="188"/>
      <c r="K43" s="233"/>
    </row>
    <row r="44" spans="2:11" s="173" customFormat="1" ht="20.100000000000001" customHeight="1">
      <c r="B44" s="300">
        <v>27</v>
      </c>
      <c r="C44" s="313"/>
      <c r="D44" s="327"/>
      <c r="E44" s="304"/>
      <c r="F44" s="305"/>
      <c r="G44" s="306"/>
      <c r="H44" s="306"/>
      <c r="I44" s="188"/>
      <c r="J44" s="188"/>
      <c r="K44" s="233"/>
    </row>
    <row r="45" spans="2:11" s="173" customFormat="1" ht="20.100000000000001" customHeight="1">
      <c r="B45" s="300">
        <v>28</v>
      </c>
      <c r="C45" s="313"/>
      <c r="D45" s="327"/>
      <c r="E45" s="304"/>
      <c r="F45" s="305"/>
      <c r="G45" s="306"/>
      <c r="H45" s="306"/>
      <c r="I45" s="188"/>
      <c r="J45" s="188"/>
      <c r="K45" s="233"/>
    </row>
    <row r="46" spans="2:11" s="173" customFormat="1" ht="20.100000000000001" customHeight="1">
      <c r="B46" s="300">
        <v>29</v>
      </c>
      <c r="C46" s="313"/>
      <c r="D46" s="327"/>
      <c r="E46" s="304"/>
      <c r="F46" s="305"/>
      <c r="G46" s="306"/>
      <c r="H46" s="306"/>
      <c r="I46" s="188"/>
      <c r="J46" s="188"/>
      <c r="K46" s="233"/>
    </row>
    <row r="47" spans="2:11" s="173" customFormat="1" ht="20.100000000000001" customHeight="1">
      <c r="B47" s="300">
        <v>30</v>
      </c>
      <c r="C47" s="313"/>
      <c r="D47" s="327"/>
      <c r="E47" s="304"/>
      <c r="F47" s="305"/>
      <c r="G47" s="306"/>
      <c r="H47" s="306"/>
      <c r="I47" s="188"/>
      <c r="J47" s="188"/>
      <c r="K47" s="233"/>
    </row>
    <row r="48" spans="2:11" s="173" customFormat="1" ht="20.100000000000001" customHeight="1">
      <c r="B48" s="300">
        <v>31</v>
      </c>
      <c r="C48" s="313"/>
      <c r="D48" s="327"/>
      <c r="E48" s="304"/>
      <c r="F48" s="305"/>
      <c r="G48" s="306"/>
      <c r="H48" s="306"/>
      <c r="I48" s="188"/>
      <c r="J48" s="188"/>
      <c r="K48" s="233"/>
    </row>
    <row r="49" spans="2:11" s="173" customFormat="1" ht="20.100000000000001" customHeight="1">
      <c r="B49" s="300">
        <v>32</v>
      </c>
      <c r="C49" s="313"/>
      <c r="D49" s="327"/>
      <c r="E49" s="304"/>
      <c r="F49" s="305"/>
      <c r="G49" s="306"/>
      <c r="H49" s="306"/>
      <c r="I49" s="188"/>
      <c r="J49" s="188"/>
      <c r="K49" s="233"/>
    </row>
    <row r="50" spans="2:11" s="173" customFormat="1" ht="20.100000000000001" customHeight="1">
      <c r="B50" s="300">
        <v>33</v>
      </c>
      <c r="C50" s="313"/>
      <c r="D50" s="327"/>
      <c r="E50" s="304"/>
      <c r="F50" s="305"/>
      <c r="G50" s="306"/>
      <c r="H50" s="306"/>
      <c r="I50" s="188"/>
      <c r="J50" s="188"/>
      <c r="K50" s="233"/>
    </row>
    <row r="51" spans="2:11" s="173" customFormat="1" ht="20.100000000000001" customHeight="1">
      <c r="B51" s="300">
        <v>34</v>
      </c>
      <c r="C51" s="313"/>
      <c r="D51" s="327"/>
      <c r="E51" s="304"/>
      <c r="F51" s="305"/>
      <c r="G51" s="306"/>
      <c r="H51" s="306"/>
      <c r="I51" s="188"/>
      <c r="J51" s="188"/>
      <c r="K51" s="233"/>
    </row>
    <row r="52" spans="2:11" s="173" customFormat="1" ht="20.100000000000001" customHeight="1">
      <c r="B52" s="300">
        <v>35</v>
      </c>
      <c r="C52" s="313"/>
      <c r="D52" s="327"/>
      <c r="E52" s="304"/>
      <c r="F52" s="305"/>
      <c r="G52" s="306"/>
      <c r="H52" s="306"/>
      <c r="I52" s="188"/>
      <c r="J52" s="188"/>
      <c r="K52" s="233"/>
    </row>
    <row r="53" spans="2:11" s="173" customFormat="1" ht="20.100000000000001" customHeight="1">
      <c r="B53" s="300">
        <v>36</v>
      </c>
      <c r="C53" s="313"/>
      <c r="D53" s="327"/>
      <c r="E53" s="304"/>
      <c r="F53" s="305"/>
      <c r="G53" s="306"/>
      <c r="H53" s="306"/>
      <c r="I53" s="188"/>
      <c r="J53" s="188"/>
      <c r="K53" s="233"/>
    </row>
    <row r="54" spans="2:11" s="173" customFormat="1" ht="20.100000000000001" customHeight="1">
      <c r="B54" s="300">
        <v>37</v>
      </c>
      <c r="C54" s="313"/>
      <c r="D54" s="327"/>
      <c r="E54" s="304"/>
      <c r="F54" s="305"/>
      <c r="G54" s="306"/>
      <c r="H54" s="306"/>
      <c r="I54" s="188"/>
      <c r="J54" s="188"/>
      <c r="K54" s="233"/>
    </row>
    <row r="55" spans="2:11" s="173" customFormat="1" ht="20.100000000000001" customHeight="1">
      <c r="B55" s="300">
        <v>38</v>
      </c>
      <c r="C55" s="313"/>
      <c r="D55" s="327"/>
      <c r="E55" s="304"/>
      <c r="F55" s="305"/>
      <c r="G55" s="306"/>
      <c r="H55" s="306"/>
      <c r="I55" s="188"/>
      <c r="J55" s="188"/>
      <c r="K55" s="233"/>
    </row>
    <row r="56" spans="2:11" s="173" customFormat="1" ht="20.100000000000001" customHeight="1">
      <c r="B56" s="300">
        <v>39</v>
      </c>
      <c r="C56" s="313"/>
      <c r="D56" s="327"/>
      <c r="E56" s="304"/>
      <c r="F56" s="305"/>
      <c r="G56" s="306"/>
      <c r="H56" s="306"/>
      <c r="I56" s="188"/>
      <c r="J56" s="188"/>
      <c r="K56" s="233"/>
    </row>
    <row r="57" spans="2:11" s="173" customFormat="1" ht="20.100000000000001" customHeight="1">
      <c r="B57" s="300">
        <v>40</v>
      </c>
      <c r="C57" s="315"/>
      <c r="D57" s="328"/>
      <c r="E57" s="307"/>
      <c r="F57" s="308"/>
      <c r="G57" s="309"/>
      <c r="H57" s="309"/>
      <c r="I57" s="188"/>
      <c r="J57" s="188"/>
      <c r="K57" s="233"/>
    </row>
    <row r="58" spans="2:11" ht="12.75"/>
    <row r="59" spans="2:11" ht="14.25">
      <c r="B59" s="174"/>
      <c r="C59" s="192" t="s">
        <v>54</v>
      </c>
      <c r="D59" s="192"/>
      <c r="E59" s="251"/>
      <c r="F59" s="250" t="s">
        <v>164</v>
      </c>
      <c r="G59" s="250"/>
      <c r="I59" s="250"/>
      <c r="J59" s="250"/>
    </row>
    <row r="60" spans="2:11" ht="14.25">
      <c r="B60" s="174"/>
      <c r="C60" s="192" t="str">
        <f>"Ka. "&amp;Home!F5</f>
        <v>Ka. SMK NEGERI 3 BANDUNG</v>
      </c>
      <c r="D60" s="192"/>
      <c r="E60" s="251"/>
      <c r="F60" s="192" t="s">
        <v>38</v>
      </c>
      <c r="G60" s="192"/>
    </row>
    <row r="61" spans="2:11" ht="14.25">
      <c r="B61" s="174"/>
      <c r="C61" s="251"/>
      <c r="D61" s="251"/>
      <c r="E61" s="251"/>
      <c r="F61" s="194"/>
      <c r="G61" s="251"/>
      <c r="H61" s="251"/>
    </row>
    <row r="62" spans="2:11" ht="14.25">
      <c r="C62" s="251"/>
      <c r="D62" s="251"/>
      <c r="E62" s="251"/>
      <c r="F62" s="194"/>
      <c r="G62" s="251"/>
      <c r="H62" s="251"/>
    </row>
    <row r="63" spans="2:11" ht="14.25">
      <c r="C63" s="251"/>
      <c r="D63" s="251"/>
      <c r="E63" s="251"/>
      <c r="F63" s="194"/>
      <c r="G63" s="251"/>
      <c r="H63" s="251"/>
    </row>
    <row r="64" spans="2:11" ht="14.25">
      <c r="C64" s="251"/>
      <c r="D64" s="251"/>
      <c r="E64" s="251"/>
      <c r="F64" s="194"/>
      <c r="G64" s="251"/>
      <c r="H64" s="251"/>
    </row>
    <row r="65" spans="3:10" ht="15">
      <c r="C65" s="249" t="str">
        <f>Data!$D$8</f>
        <v>Dra. EUIS PURNAMA, M.M.Pd</v>
      </c>
      <c r="D65" s="249"/>
      <c r="E65" s="251"/>
      <c r="F65" s="249" t="str">
        <f>Home!F6</f>
        <v>NINA MARDIANA, S.Pd</v>
      </c>
      <c r="G65" s="197"/>
      <c r="I65" s="249"/>
      <c r="J65" s="249"/>
    </row>
    <row r="66" spans="3:10" ht="14.25">
      <c r="C66" s="7" t="str">
        <f>Data!$D$9</f>
        <v>196108161988032000</v>
      </c>
      <c r="D66" s="7"/>
      <c r="E66" s="251"/>
      <c r="F66" s="248" t="str">
        <f>Home!F7</f>
        <v>197712122009022000</v>
      </c>
      <c r="G66" s="251"/>
      <c r="I66" s="248"/>
      <c r="J66" s="248"/>
    </row>
    <row r="67" spans="3:10" ht="12.75">
      <c r="F67" s="175"/>
    </row>
    <row r="68" spans="3:10" ht="12.75"/>
    <row r="69" spans="3:10" ht="12.75"/>
    <row r="70" spans="3:10" ht="12.75"/>
    <row r="71" spans="3:10" ht="12.75"/>
    <row r="72" spans="3:10" ht="12.75" customHeight="1"/>
    <row r="73" spans="3:10" ht="12.75" customHeight="1"/>
    <row r="74" spans="3:10" ht="12.75" customHeight="1"/>
    <row r="75" spans="3:10" ht="12.75" customHeight="1"/>
    <row r="76" spans="3:10" ht="12.75" customHeight="1"/>
  </sheetData>
  <mergeCells count="21">
    <mergeCell ref="K34:K36"/>
    <mergeCell ref="K18:M19"/>
    <mergeCell ref="B15:B17"/>
    <mergeCell ref="M6:N6"/>
    <mergeCell ref="E11:H11"/>
    <mergeCell ref="E6:H6"/>
    <mergeCell ref="E7:H7"/>
    <mergeCell ref="E8:H8"/>
    <mergeCell ref="C15:D17"/>
    <mergeCell ref="F15:G15"/>
    <mergeCell ref="H15:H17"/>
    <mergeCell ref="E9:H10"/>
    <mergeCell ref="E12:G12"/>
    <mergeCell ref="K21:K24"/>
    <mergeCell ref="K26:K27"/>
    <mergeCell ref="B1:H1"/>
    <mergeCell ref="B2:H2"/>
    <mergeCell ref="B3:H3"/>
    <mergeCell ref="B4:H4"/>
    <mergeCell ref="B6:B13"/>
    <mergeCell ref="F13:H13"/>
  </mergeCells>
  <pageMargins left="0.31496062992125984" right="0.11811023622047245" top="0.15748031496062992" bottom="0.15748031496062992" header="0" footer="0"/>
  <pageSetup paperSize="9" scale="95" orientation="portrait" horizontalDpi="4294967294" verticalDpi="0" r:id="rId1"/>
  <drawing r:id="rId2"/>
  <legacy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5"/>
  <dimension ref="A1:U87"/>
  <sheetViews>
    <sheetView topLeftCell="A13" workbookViewId="0">
      <selection activeCell="E8" sqref="E8:H8"/>
    </sheetView>
  </sheetViews>
  <sheetFormatPr defaultColWidth="0" defaultRowHeight="12.75" zeroHeight="1"/>
  <cols>
    <col min="1" max="2" width="3.7109375" style="155" customWidth="1"/>
    <col min="3" max="3" width="33.5703125" style="155" customWidth="1"/>
    <col min="4" max="4" width="2.7109375" style="155" customWidth="1"/>
    <col min="5" max="5" width="18.7109375" style="155" customWidth="1"/>
    <col min="6" max="6" width="12.7109375" style="156" customWidth="1"/>
    <col min="7" max="7" width="12.7109375" style="155" customWidth="1"/>
    <col min="8" max="8" width="15.7109375" style="155" customWidth="1"/>
    <col min="9" max="10" width="3.7109375" style="155" customWidth="1"/>
    <col min="11" max="11" width="35.7109375" style="229" customWidth="1"/>
    <col min="12" max="12" width="5.7109375" style="155" hidden="1" customWidth="1"/>
    <col min="13" max="14" width="15.7109375" style="155" hidden="1" customWidth="1"/>
    <col min="15" max="17" width="5.7109375" style="155" hidden="1" customWidth="1"/>
    <col min="18" max="18" width="15.7109375" style="155" hidden="1" customWidth="1"/>
    <col min="19" max="21" width="5.7109375" style="155" hidden="1" customWidth="1"/>
    <col min="22" max="16384" width="9.140625" style="155" hidden="1"/>
  </cols>
  <sheetData>
    <row r="1" spans="2:15" ht="15.75">
      <c r="B1" s="691" t="str">
        <f>UPPER(Data!$D$4)</f>
        <v>KOTA BANDUNG</v>
      </c>
      <c r="C1" s="692"/>
      <c r="D1" s="692"/>
      <c r="E1" s="692"/>
      <c r="F1" s="692"/>
      <c r="G1" s="692"/>
      <c r="H1" s="693"/>
    </row>
    <row r="2" spans="2:15" ht="20.25">
      <c r="B2" s="694" t="str">
        <f>UPPER(Data!$D$5)</f>
        <v>DINAS PENDIDIKAN DAN KEBUDAYAAN</v>
      </c>
      <c r="C2" s="650"/>
      <c r="D2" s="650"/>
      <c r="E2" s="650"/>
      <c r="F2" s="650"/>
      <c r="G2" s="650"/>
      <c r="H2" s="695"/>
    </row>
    <row r="3" spans="2:15" ht="23.25" thickBot="1">
      <c r="B3" s="696" t="str">
        <f>UPPER(Data!$D$6)</f>
        <v>SMK NEGERI 3 BANDUNG</v>
      </c>
      <c r="C3" s="697"/>
      <c r="D3" s="697"/>
      <c r="E3" s="697"/>
      <c r="F3" s="697"/>
      <c r="G3" s="697"/>
      <c r="H3" s="698"/>
    </row>
    <row r="4" spans="2:15" ht="21" thickBot="1">
      <c r="B4" s="721" t="s">
        <v>179</v>
      </c>
      <c r="C4" s="722"/>
      <c r="D4" s="722"/>
      <c r="E4" s="722"/>
      <c r="F4" s="722"/>
      <c r="G4" s="722"/>
      <c r="H4" s="723"/>
      <c r="I4" s="200"/>
      <c r="J4" s="200"/>
      <c r="K4" s="230"/>
    </row>
    <row r="5" spans="2:15" ht="13.5" thickTop="1">
      <c r="L5" s="157"/>
      <c r="M5" s="158"/>
      <c r="N5" s="158"/>
      <c r="O5" s="159"/>
    </row>
    <row r="6" spans="2:15" s="118" customFormat="1" ht="18" customHeight="1" thickBot="1">
      <c r="B6" s="670"/>
      <c r="C6" s="240" t="s">
        <v>79</v>
      </c>
      <c r="D6" s="10" t="s">
        <v>3</v>
      </c>
      <c r="E6" s="672" t="str">
        <f>'Data AHUH'!D6</f>
        <v>: AKUNTANSI</v>
      </c>
      <c r="F6" s="672"/>
      <c r="G6" s="672"/>
      <c r="H6" s="672"/>
      <c r="I6" s="117"/>
      <c r="J6" s="117"/>
      <c r="K6" s="231"/>
      <c r="L6" s="161"/>
      <c r="M6" s="673"/>
      <c r="N6" s="673"/>
      <c r="O6" s="162"/>
    </row>
    <row r="7" spans="2:15" s="118" customFormat="1" ht="18" customHeight="1" thickTop="1">
      <c r="B7" s="670"/>
      <c r="C7" s="240" t="s">
        <v>167</v>
      </c>
      <c r="D7" s="10" t="s">
        <v>3</v>
      </c>
      <c r="E7" s="672" t="str">
        <f>Home!F9&amp;" / "&amp;Home!F11</f>
        <v>XI AK 1 / Ganjil</v>
      </c>
      <c r="F7" s="672"/>
      <c r="G7" s="672"/>
      <c r="H7" s="672"/>
      <c r="I7" s="117"/>
      <c r="J7" s="117"/>
      <c r="K7" s="231"/>
      <c r="L7" s="161"/>
      <c r="M7" s="163" t="s">
        <v>2</v>
      </c>
      <c r="N7" s="164" t="s">
        <v>2</v>
      </c>
      <c r="O7" s="165"/>
    </row>
    <row r="8" spans="2:15" s="118" customFormat="1" ht="18" customHeight="1" thickBot="1">
      <c r="B8" s="670"/>
      <c r="C8" s="240" t="s">
        <v>168</v>
      </c>
      <c r="D8" s="10" t="s">
        <v>3</v>
      </c>
      <c r="E8" s="672" t="str">
        <f>Home!F12</f>
        <v>2017/2018</v>
      </c>
      <c r="F8" s="672"/>
      <c r="G8" s="672"/>
      <c r="H8" s="672"/>
      <c r="I8" s="117"/>
      <c r="J8" s="117"/>
      <c r="K8" s="231"/>
      <c r="L8" s="161"/>
      <c r="M8" s="166" t="e">
        <f>"&gt;="&amp;#REF!</f>
        <v>#REF!</v>
      </c>
      <c r="N8" s="167" t="str">
        <f>"&gt;="&amp;F12</f>
        <v>&gt;=</v>
      </c>
      <c r="O8" s="165"/>
    </row>
    <row r="9" spans="2:15" s="118" customFormat="1" ht="18" customHeight="1" thickBot="1">
      <c r="B9" s="670"/>
      <c r="C9" s="240" t="s">
        <v>169</v>
      </c>
      <c r="D9" s="10" t="s">
        <v>3</v>
      </c>
      <c r="E9" s="732">
        <f>Rem!E9</f>
        <v>0</v>
      </c>
      <c r="F9" s="732"/>
      <c r="G9" s="732"/>
      <c r="H9" s="732"/>
      <c r="I9" s="117"/>
      <c r="J9" s="117"/>
      <c r="K9" s="231"/>
      <c r="L9" s="168"/>
      <c r="M9" s="169"/>
      <c r="N9" s="169"/>
      <c r="O9" s="170"/>
    </row>
    <row r="10" spans="2:15" s="118" customFormat="1" ht="18" customHeight="1" thickTop="1">
      <c r="B10" s="670"/>
      <c r="C10" s="240"/>
      <c r="D10" s="240"/>
      <c r="E10" s="732"/>
      <c r="F10" s="732"/>
      <c r="G10" s="732"/>
      <c r="H10" s="732"/>
      <c r="I10" s="117"/>
      <c r="J10" s="117"/>
      <c r="K10" s="231"/>
    </row>
    <row r="11" spans="2:15" s="118" customFormat="1" ht="18" customHeight="1">
      <c r="B11" s="670"/>
      <c r="C11" s="240" t="s">
        <v>177</v>
      </c>
      <c r="D11" s="10" t="s">
        <v>3</v>
      </c>
      <c r="E11" s="672">
        <f>Rem!E11</f>
        <v>0</v>
      </c>
      <c r="F11" s="672"/>
      <c r="G11" s="672"/>
      <c r="H11" s="672"/>
      <c r="I11" s="117"/>
      <c r="J11" s="117"/>
      <c r="K11" s="231"/>
    </row>
    <row r="12" spans="2:15" s="118" customFormat="1" ht="18" customHeight="1">
      <c r="B12" s="670"/>
      <c r="C12" s="240" t="s">
        <v>178</v>
      </c>
      <c r="D12" s="10" t="s">
        <v>3</v>
      </c>
      <c r="E12" s="672">
        <f>Rem!E12</f>
        <v>0</v>
      </c>
      <c r="F12" s="672"/>
      <c r="G12" s="672"/>
      <c r="H12" s="323"/>
      <c r="I12" s="117"/>
      <c r="J12" s="117"/>
      <c r="K12" s="231"/>
    </row>
    <row r="13" spans="2:15" s="118" customFormat="1" ht="18" customHeight="1">
      <c r="B13" s="670"/>
      <c r="C13" s="240"/>
      <c r="D13" s="240"/>
      <c r="E13" s="199"/>
      <c r="F13" s="671"/>
      <c r="G13" s="671"/>
      <c r="H13" s="671"/>
      <c r="I13" s="117"/>
      <c r="J13" s="117"/>
      <c r="K13" s="231"/>
      <c r="M13" s="155"/>
      <c r="N13" s="155"/>
    </row>
    <row r="14" spans="2:15" s="118" customFormat="1">
      <c r="B14" s="239"/>
      <c r="C14" s="160"/>
      <c r="D14" s="160"/>
      <c r="E14" s="140"/>
      <c r="F14" s="172"/>
      <c r="G14" s="160"/>
      <c r="H14" s="160"/>
      <c r="K14" s="120"/>
      <c r="M14" s="155"/>
      <c r="N14" s="155"/>
    </row>
    <row r="15" spans="2:15" ht="15" customHeight="1">
      <c r="B15" s="662" t="s">
        <v>82</v>
      </c>
      <c r="C15" s="725" t="s">
        <v>34</v>
      </c>
      <c r="D15" s="726"/>
      <c r="E15" s="243" t="s">
        <v>170</v>
      </c>
      <c r="F15" s="733" t="s">
        <v>180</v>
      </c>
      <c r="G15" s="734"/>
      <c r="H15" s="662" t="s">
        <v>176</v>
      </c>
      <c r="I15" s="188"/>
      <c r="J15" s="188"/>
      <c r="K15" s="232"/>
    </row>
    <row r="16" spans="2:15" ht="14.25">
      <c r="B16" s="662"/>
      <c r="C16" s="727"/>
      <c r="D16" s="728"/>
      <c r="E16" s="244" t="s">
        <v>171</v>
      </c>
      <c r="F16" s="735"/>
      <c r="G16" s="736"/>
      <c r="H16" s="662"/>
      <c r="I16" s="188"/>
      <c r="J16" s="188"/>
      <c r="K16" s="232"/>
    </row>
    <row r="17" spans="2:13" ht="15" thickBot="1">
      <c r="B17" s="662"/>
      <c r="C17" s="729"/>
      <c r="D17" s="730"/>
      <c r="E17" s="148" t="s">
        <v>172</v>
      </c>
      <c r="F17" s="737"/>
      <c r="G17" s="738"/>
      <c r="H17" s="662"/>
      <c r="I17" s="188"/>
      <c r="J17" s="188"/>
      <c r="K17" s="232"/>
    </row>
    <row r="18" spans="2:13" s="173" customFormat="1" ht="20.100000000000001" customHeight="1">
      <c r="B18" s="299">
        <v>1</v>
      </c>
      <c r="C18" s="311"/>
      <c r="D18" s="312"/>
      <c r="E18" s="301"/>
      <c r="F18" s="317">
        <v>1</v>
      </c>
      <c r="G18" s="318"/>
      <c r="H18" s="303"/>
      <c r="I18" s="188"/>
      <c r="J18" s="188"/>
      <c r="K18" s="539"/>
      <c r="L18" s="540"/>
      <c r="M18" s="541"/>
    </row>
    <row r="19" spans="2:13" s="173" customFormat="1" ht="20.100000000000001" customHeight="1" thickBot="1">
      <c r="B19" s="300">
        <v>2</v>
      </c>
      <c r="C19" s="313"/>
      <c r="D19" s="314"/>
      <c r="E19" s="304"/>
      <c r="F19" s="319"/>
      <c r="G19" s="320">
        <v>2</v>
      </c>
      <c r="H19" s="306"/>
      <c r="I19" s="188"/>
      <c r="J19" s="188"/>
      <c r="K19" s="542"/>
      <c r="L19" s="543"/>
      <c r="M19" s="544"/>
    </row>
    <row r="20" spans="2:13" s="173" customFormat="1" ht="20.100000000000001" customHeight="1">
      <c r="B20" s="300">
        <v>3</v>
      </c>
      <c r="C20" s="313"/>
      <c r="D20" s="314"/>
      <c r="E20" s="304"/>
      <c r="F20" s="319">
        <v>3</v>
      </c>
      <c r="G20" s="320"/>
      <c r="H20" s="306"/>
      <c r="I20" s="188"/>
      <c r="J20" s="188"/>
      <c r="K20" s="233"/>
    </row>
    <row r="21" spans="2:13" s="173" customFormat="1" ht="20.100000000000001" customHeight="1">
      <c r="B21" s="300">
        <v>4</v>
      </c>
      <c r="C21" s="313"/>
      <c r="D21" s="314"/>
      <c r="E21" s="304"/>
      <c r="F21" s="319"/>
      <c r="G21" s="320">
        <v>4</v>
      </c>
      <c r="H21" s="306"/>
      <c r="I21" s="188"/>
      <c r="J21" s="188"/>
      <c r="K21" s="705" t="s">
        <v>216</v>
      </c>
    </row>
    <row r="22" spans="2:13" s="173" customFormat="1" ht="20.100000000000001" customHeight="1">
      <c r="B22" s="300">
        <v>5</v>
      </c>
      <c r="C22" s="313"/>
      <c r="D22" s="314"/>
      <c r="E22" s="304"/>
      <c r="F22" s="319">
        <v>5</v>
      </c>
      <c r="G22" s="320"/>
      <c r="H22" s="306"/>
      <c r="I22" s="188"/>
      <c r="J22" s="188"/>
      <c r="K22" s="706"/>
    </row>
    <row r="23" spans="2:13" s="173" customFormat="1" ht="20.100000000000001" customHeight="1">
      <c r="B23" s="300">
        <v>6</v>
      </c>
      <c r="C23" s="313"/>
      <c r="D23" s="314"/>
      <c r="E23" s="304"/>
      <c r="F23" s="319"/>
      <c r="G23" s="320">
        <v>6</v>
      </c>
      <c r="H23" s="306"/>
      <c r="I23" s="188"/>
      <c r="J23" s="188"/>
      <c r="K23" s="706"/>
    </row>
    <row r="24" spans="2:13" s="173" customFormat="1" ht="20.100000000000001" customHeight="1">
      <c r="B24" s="300">
        <v>7</v>
      </c>
      <c r="C24" s="313"/>
      <c r="D24" s="314"/>
      <c r="E24" s="304"/>
      <c r="F24" s="319">
        <v>7</v>
      </c>
      <c r="G24" s="320"/>
      <c r="H24" s="306"/>
      <c r="I24" s="188"/>
      <c r="J24" s="188"/>
      <c r="K24" s="706"/>
    </row>
    <row r="25" spans="2:13" s="173" customFormat="1" ht="20.100000000000001" customHeight="1" thickBot="1">
      <c r="B25" s="300">
        <v>8</v>
      </c>
      <c r="C25" s="313"/>
      <c r="D25" s="314"/>
      <c r="E25" s="304"/>
      <c r="F25" s="319"/>
      <c r="G25" s="320">
        <v>8</v>
      </c>
      <c r="H25" s="306"/>
      <c r="I25" s="188"/>
      <c r="J25" s="188"/>
      <c r="K25" s="233"/>
    </row>
    <row r="26" spans="2:13" s="173" customFormat="1" ht="20.100000000000001" customHeight="1">
      <c r="B26" s="300">
        <v>9</v>
      </c>
      <c r="C26" s="313"/>
      <c r="D26" s="314"/>
      <c r="E26" s="304"/>
      <c r="F26" s="319">
        <v>9</v>
      </c>
      <c r="G26" s="320"/>
      <c r="H26" s="306"/>
      <c r="I26" s="188"/>
      <c r="J26" s="188"/>
      <c r="K26" s="707" t="s">
        <v>165</v>
      </c>
    </row>
    <row r="27" spans="2:13" s="173" customFormat="1" ht="20.100000000000001" customHeight="1" thickBot="1">
      <c r="B27" s="300">
        <v>10</v>
      </c>
      <c r="C27" s="313"/>
      <c r="D27" s="314"/>
      <c r="E27" s="304"/>
      <c r="F27" s="319"/>
      <c r="G27" s="320">
        <v>10</v>
      </c>
      <c r="H27" s="306"/>
      <c r="I27" s="188"/>
      <c r="J27" s="188"/>
      <c r="K27" s="708"/>
    </row>
    <row r="28" spans="2:13" s="173" customFormat="1" ht="20.100000000000001" customHeight="1">
      <c r="B28" s="300">
        <v>11</v>
      </c>
      <c r="C28" s="313"/>
      <c r="D28" s="314"/>
      <c r="E28" s="304"/>
      <c r="F28" s="319">
        <v>11</v>
      </c>
      <c r="G28" s="320"/>
      <c r="H28" s="306"/>
      <c r="I28" s="188"/>
      <c r="J28" s="188"/>
      <c r="K28" s="233"/>
    </row>
    <row r="29" spans="2:13" s="173" customFormat="1" ht="20.100000000000001" customHeight="1">
      <c r="B29" s="300">
        <v>12</v>
      </c>
      <c r="C29" s="313"/>
      <c r="D29" s="314"/>
      <c r="E29" s="304"/>
      <c r="F29" s="319"/>
      <c r="G29" s="320">
        <v>12</v>
      </c>
      <c r="H29" s="306"/>
      <c r="I29" s="188"/>
      <c r="J29" s="188"/>
      <c r="K29" s="233"/>
    </row>
    <row r="30" spans="2:13" s="173" customFormat="1" ht="20.100000000000001" customHeight="1">
      <c r="B30" s="300">
        <v>13</v>
      </c>
      <c r="C30" s="313"/>
      <c r="D30" s="314"/>
      <c r="E30" s="304"/>
      <c r="F30" s="319">
        <v>13</v>
      </c>
      <c r="G30" s="320"/>
      <c r="H30" s="306"/>
      <c r="I30" s="188"/>
      <c r="J30" s="188"/>
      <c r="K30" s="233"/>
    </row>
    <row r="31" spans="2:13" s="173" customFormat="1" ht="20.100000000000001" customHeight="1">
      <c r="B31" s="300">
        <v>14</v>
      </c>
      <c r="C31" s="313"/>
      <c r="D31" s="314"/>
      <c r="E31" s="304"/>
      <c r="F31" s="319"/>
      <c r="G31" s="320">
        <v>14</v>
      </c>
      <c r="H31" s="306"/>
      <c r="I31" s="188"/>
      <c r="J31" s="188"/>
      <c r="K31" s="233"/>
    </row>
    <row r="32" spans="2:13" s="173" customFormat="1" ht="20.100000000000001" customHeight="1">
      <c r="B32" s="300">
        <v>15</v>
      </c>
      <c r="C32" s="313"/>
      <c r="D32" s="314"/>
      <c r="E32" s="304"/>
      <c r="F32" s="319">
        <v>15</v>
      </c>
      <c r="G32" s="320"/>
      <c r="H32" s="306"/>
      <c r="I32" s="188"/>
      <c r="J32" s="188"/>
      <c r="K32" s="233"/>
    </row>
    <row r="33" spans="2:11" s="173" customFormat="1" ht="20.100000000000001" customHeight="1">
      <c r="B33" s="300">
        <v>16</v>
      </c>
      <c r="C33" s="313"/>
      <c r="D33" s="314"/>
      <c r="E33" s="304"/>
      <c r="F33" s="319"/>
      <c r="G33" s="320">
        <v>16</v>
      </c>
      <c r="H33" s="306"/>
      <c r="I33" s="188"/>
      <c r="J33" s="188"/>
      <c r="K33" s="233"/>
    </row>
    <row r="34" spans="2:11" s="173" customFormat="1" ht="20.100000000000001" customHeight="1">
      <c r="B34" s="300">
        <v>17</v>
      </c>
      <c r="C34" s="313"/>
      <c r="D34" s="314"/>
      <c r="E34" s="304"/>
      <c r="F34" s="319">
        <v>17</v>
      </c>
      <c r="G34" s="320"/>
      <c r="H34" s="306"/>
      <c r="I34" s="188"/>
      <c r="J34" s="188"/>
      <c r="K34" s="724"/>
    </row>
    <row r="35" spans="2:11" s="173" customFormat="1" ht="20.100000000000001" customHeight="1">
      <c r="B35" s="300">
        <v>18</v>
      </c>
      <c r="C35" s="313"/>
      <c r="D35" s="314"/>
      <c r="E35" s="304"/>
      <c r="F35" s="319"/>
      <c r="G35" s="320">
        <v>18</v>
      </c>
      <c r="H35" s="306"/>
      <c r="I35" s="188"/>
      <c r="J35" s="188"/>
      <c r="K35" s="724"/>
    </row>
    <row r="36" spans="2:11" s="173" customFormat="1" ht="20.100000000000001" customHeight="1">
      <c r="B36" s="300">
        <v>19</v>
      </c>
      <c r="C36" s="313"/>
      <c r="D36" s="314"/>
      <c r="E36" s="304"/>
      <c r="F36" s="319">
        <v>19</v>
      </c>
      <c r="G36" s="320"/>
      <c r="H36" s="306"/>
      <c r="I36" s="188"/>
      <c r="J36" s="188"/>
      <c r="K36" s="724"/>
    </row>
    <row r="37" spans="2:11" s="173" customFormat="1" ht="20.100000000000001" customHeight="1">
      <c r="B37" s="300">
        <v>20</v>
      </c>
      <c r="C37" s="313"/>
      <c r="D37" s="314"/>
      <c r="E37" s="304"/>
      <c r="F37" s="319"/>
      <c r="G37" s="320">
        <v>20</v>
      </c>
      <c r="H37" s="306"/>
      <c r="I37" s="188"/>
      <c r="J37" s="188"/>
      <c r="K37" s="233"/>
    </row>
    <row r="38" spans="2:11" s="173" customFormat="1" ht="20.100000000000001" customHeight="1">
      <c r="B38" s="300">
        <v>21</v>
      </c>
      <c r="C38" s="313"/>
      <c r="D38" s="314"/>
      <c r="E38" s="304"/>
      <c r="F38" s="319">
        <v>21</v>
      </c>
      <c r="G38" s="320"/>
      <c r="H38" s="306"/>
      <c r="I38" s="188"/>
      <c r="J38" s="188"/>
      <c r="K38" s="233"/>
    </row>
    <row r="39" spans="2:11" s="173" customFormat="1" ht="20.100000000000001" customHeight="1">
      <c r="B39" s="300">
        <v>22</v>
      </c>
      <c r="C39" s="313"/>
      <c r="D39" s="314"/>
      <c r="E39" s="304"/>
      <c r="F39" s="319"/>
      <c r="G39" s="320">
        <v>22</v>
      </c>
      <c r="H39" s="306"/>
      <c r="I39" s="188"/>
      <c r="J39" s="188"/>
      <c r="K39" s="233"/>
    </row>
    <row r="40" spans="2:11" s="173" customFormat="1" ht="20.100000000000001" customHeight="1">
      <c r="B40" s="300">
        <v>23</v>
      </c>
      <c r="C40" s="313"/>
      <c r="D40" s="314"/>
      <c r="E40" s="304"/>
      <c r="F40" s="319">
        <v>23</v>
      </c>
      <c r="G40" s="320"/>
      <c r="H40" s="306"/>
      <c r="I40" s="188"/>
      <c r="J40" s="188"/>
      <c r="K40" s="233"/>
    </row>
    <row r="41" spans="2:11" s="173" customFormat="1" ht="20.100000000000001" customHeight="1">
      <c r="B41" s="300">
        <v>24</v>
      </c>
      <c r="C41" s="313"/>
      <c r="D41" s="314"/>
      <c r="E41" s="304"/>
      <c r="F41" s="319"/>
      <c r="G41" s="320">
        <v>24</v>
      </c>
      <c r="H41" s="306"/>
      <c r="I41" s="188"/>
      <c r="J41" s="188"/>
      <c r="K41" s="233"/>
    </row>
    <row r="42" spans="2:11" s="173" customFormat="1" ht="20.100000000000001" customHeight="1">
      <c r="B42" s="300">
        <v>25</v>
      </c>
      <c r="C42" s="313"/>
      <c r="D42" s="314"/>
      <c r="E42" s="304"/>
      <c r="F42" s="319">
        <v>25</v>
      </c>
      <c r="G42" s="320"/>
      <c r="H42" s="306"/>
      <c r="I42" s="188"/>
      <c r="J42" s="188"/>
      <c r="K42" s="233"/>
    </row>
    <row r="43" spans="2:11" s="173" customFormat="1" ht="20.100000000000001" customHeight="1">
      <c r="B43" s="300">
        <v>26</v>
      </c>
      <c r="C43" s="313"/>
      <c r="D43" s="314"/>
      <c r="E43" s="304"/>
      <c r="F43" s="319"/>
      <c r="G43" s="320">
        <v>26</v>
      </c>
      <c r="H43" s="306"/>
      <c r="I43" s="188"/>
      <c r="J43" s="188"/>
      <c r="K43" s="233"/>
    </row>
    <row r="44" spans="2:11" s="173" customFormat="1" ht="20.100000000000001" customHeight="1">
      <c r="B44" s="300">
        <v>27</v>
      </c>
      <c r="C44" s="313"/>
      <c r="D44" s="314"/>
      <c r="E44" s="304"/>
      <c r="F44" s="319">
        <v>27</v>
      </c>
      <c r="G44" s="320"/>
      <c r="H44" s="306"/>
      <c r="I44" s="188"/>
      <c r="J44" s="188"/>
      <c r="K44" s="233"/>
    </row>
    <row r="45" spans="2:11" s="173" customFormat="1" ht="20.100000000000001" customHeight="1">
      <c r="B45" s="300">
        <v>28</v>
      </c>
      <c r="C45" s="313"/>
      <c r="D45" s="314"/>
      <c r="E45" s="304"/>
      <c r="F45" s="319"/>
      <c r="G45" s="320">
        <v>28</v>
      </c>
      <c r="H45" s="306"/>
      <c r="I45" s="188"/>
      <c r="J45" s="188"/>
      <c r="K45" s="233"/>
    </row>
    <row r="46" spans="2:11" s="173" customFormat="1" ht="20.100000000000001" customHeight="1">
      <c r="B46" s="300">
        <v>29</v>
      </c>
      <c r="C46" s="313"/>
      <c r="D46" s="314"/>
      <c r="E46" s="304"/>
      <c r="F46" s="319">
        <v>29</v>
      </c>
      <c r="G46" s="320"/>
      <c r="H46" s="306"/>
      <c r="I46" s="188"/>
      <c r="J46" s="188"/>
      <c r="K46" s="233"/>
    </row>
    <row r="47" spans="2:11" s="173" customFormat="1" ht="20.100000000000001" customHeight="1">
      <c r="B47" s="300">
        <v>30</v>
      </c>
      <c r="C47" s="313"/>
      <c r="D47" s="314"/>
      <c r="E47" s="304"/>
      <c r="F47" s="319"/>
      <c r="G47" s="320">
        <v>30</v>
      </c>
      <c r="H47" s="306"/>
      <c r="I47" s="188"/>
      <c r="J47" s="188"/>
      <c r="K47" s="233"/>
    </row>
    <row r="48" spans="2:11" s="173" customFormat="1" ht="20.100000000000001" customHeight="1">
      <c r="B48" s="300">
        <v>31</v>
      </c>
      <c r="C48" s="313"/>
      <c r="D48" s="314"/>
      <c r="E48" s="304"/>
      <c r="F48" s="319">
        <v>31</v>
      </c>
      <c r="G48" s="320"/>
      <c r="H48" s="306"/>
      <c r="I48" s="188"/>
      <c r="J48" s="188"/>
      <c r="K48" s="233"/>
    </row>
    <row r="49" spans="2:11" s="173" customFormat="1" ht="20.100000000000001" customHeight="1">
      <c r="B49" s="300">
        <v>32</v>
      </c>
      <c r="C49" s="313"/>
      <c r="D49" s="314"/>
      <c r="E49" s="304"/>
      <c r="F49" s="319"/>
      <c r="G49" s="320">
        <v>32</v>
      </c>
      <c r="H49" s="306"/>
      <c r="I49" s="188"/>
      <c r="J49" s="188"/>
      <c r="K49" s="233"/>
    </row>
    <row r="50" spans="2:11" s="173" customFormat="1" ht="20.100000000000001" customHeight="1">
      <c r="B50" s="300">
        <v>33</v>
      </c>
      <c r="C50" s="313"/>
      <c r="D50" s="314"/>
      <c r="E50" s="304"/>
      <c r="F50" s="319">
        <v>33</v>
      </c>
      <c r="G50" s="320"/>
      <c r="H50" s="306"/>
      <c r="I50" s="188"/>
      <c r="J50" s="188"/>
      <c r="K50" s="233"/>
    </row>
    <row r="51" spans="2:11" s="173" customFormat="1" ht="20.100000000000001" customHeight="1">
      <c r="B51" s="300">
        <v>34</v>
      </c>
      <c r="C51" s="313"/>
      <c r="D51" s="314"/>
      <c r="E51" s="304"/>
      <c r="F51" s="319"/>
      <c r="G51" s="320">
        <v>34</v>
      </c>
      <c r="H51" s="306"/>
      <c r="I51" s="188"/>
      <c r="J51" s="188"/>
      <c r="K51" s="233"/>
    </row>
    <row r="52" spans="2:11" s="173" customFormat="1" ht="20.100000000000001" customHeight="1">
      <c r="B52" s="300">
        <v>35</v>
      </c>
      <c r="C52" s="313"/>
      <c r="D52" s="314"/>
      <c r="E52" s="304"/>
      <c r="F52" s="319">
        <v>35</v>
      </c>
      <c r="G52" s="320"/>
      <c r="H52" s="306"/>
      <c r="I52" s="188"/>
      <c r="J52" s="188"/>
      <c r="K52" s="233"/>
    </row>
    <row r="53" spans="2:11" s="173" customFormat="1" ht="20.100000000000001" customHeight="1">
      <c r="B53" s="300">
        <v>36</v>
      </c>
      <c r="C53" s="313"/>
      <c r="D53" s="314"/>
      <c r="E53" s="304"/>
      <c r="F53" s="319"/>
      <c r="G53" s="320">
        <v>36</v>
      </c>
      <c r="H53" s="306"/>
      <c r="I53" s="188"/>
      <c r="J53" s="188"/>
      <c r="K53" s="233"/>
    </row>
    <row r="54" spans="2:11" s="173" customFormat="1" ht="20.100000000000001" customHeight="1">
      <c r="B54" s="300">
        <v>37</v>
      </c>
      <c r="C54" s="313"/>
      <c r="D54" s="314"/>
      <c r="E54" s="304"/>
      <c r="F54" s="319">
        <v>37</v>
      </c>
      <c r="G54" s="320"/>
      <c r="H54" s="306"/>
      <c r="I54" s="188"/>
      <c r="J54" s="188"/>
      <c r="K54" s="233"/>
    </row>
    <row r="55" spans="2:11" s="173" customFormat="1" ht="20.100000000000001" customHeight="1">
      <c r="B55" s="300">
        <v>38</v>
      </c>
      <c r="C55" s="313"/>
      <c r="D55" s="314"/>
      <c r="E55" s="304"/>
      <c r="F55" s="319"/>
      <c r="G55" s="320">
        <v>38</v>
      </c>
      <c r="H55" s="306"/>
      <c r="I55" s="188"/>
      <c r="J55" s="188"/>
      <c r="K55" s="233"/>
    </row>
    <row r="56" spans="2:11" s="173" customFormat="1" ht="20.100000000000001" customHeight="1">
      <c r="B56" s="300">
        <v>39</v>
      </c>
      <c r="C56" s="313"/>
      <c r="D56" s="314"/>
      <c r="E56" s="304"/>
      <c r="F56" s="319">
        <v>39</v>
      </c>
      <c r="G56" s="320"/>
      <c r="H56" s="306"/>
      <c r="I56" s="188"/>
      <c r="J56" s="188"/>
      <c r="K56" s="233"/>
    </row>
    <row r="57" spans="2:11" s="173" customFormat="1" ht="20.100000000000001" customHeight="1">
      <c r="B57" s="310">
        <v>40</v>
      </c>
      <c r="C57" s="315"/>
      <c r="D57" s="316"/>
      <c r="E57" s="307"/>
      <c r="F57" s="321"/>
      <c r="G57" s="322">
        <v>40</v>
      </c>
      <c r="H57" s="309"/>
      <c r="I57" s="188"/>
      <c r="J57" s="188"/>
      <c r="K57" s="233"/>
    </row>
    <row r="58" spans="2:11"/>
    <row r="59" spans="2:11" ht="14.25">
      <c r="B59" s="174"/>
      <c r="C59" s="192" t="s">
        <v>54</v>
      </c>
      <c r="D59" s="192"/>
      <c r="E59" s="251"/>
      <c r="F59" s="250" t="s">
        <v>164</v>
      </c>
      <c r="G59" s="250"/>
      <c r="I59" s="250"/>
      <c r="J59" s="250"/>
    </row>
    <row r="60" spans="2:11" ht="14.25">
      <c r="B60" s="174"/>
      <c r="C60" s="192" t="str">
        <f>"Ka. "&amp;Home!F5</f>
        <v>Ka. SMK NEGERI 3 BANDUNG</v>
      </c>
      <c r="D60" s="192"/>
      <c r="E60" s="251"/>
      <c r="F60" s="192" t="s">
        <v>38</v>
      </c>
      <c r="G60" s="192"/>
    </row>
    <row r="61" spans="2:11" ht="14.25">
      <c r="B61" s="174"/>
      <c r="C61" s="251"/>
      <c r="D61" s="251"/>
      <c r="E61" s="251"/>
      <c r="F61" s="194"/>
      <c r="G61" s="251"/>
      <c r="H61" s="251"/>
    </row>
    <row r="62" spans="2:11" ht="14.25">
      <c r="C62" s="251"/>
      <c r="D62" s="251"/>
      <c r="E62" s="251"/>
      <c r="F62" s="194"/>
      <c r="G62" s="251"/>
      <c r="H62" s="251"/>
    </row>
    <row r="63" spans="2:11" ht="14.25">
      <c r="C63" s="251"/>
      <c r="D63" s="251"/>
      <c r="E63" s="251"/>
      <c r="F63" s="194"/>
      <c r="G63" s="251"/>
      <c r="H63" s="251"/>
    </row>
    <row r="64" spans="2:11" ht="14.25">
      <c r="C64" s="251"/>
      <c r="D64" s="251"/>
      <c r="E64" s="251"/>
      <c r="F64" s="194"/>
      <c r="G64" s="251"/>
      <c r="H64" s="251"/>
    </row>
    <row r="65" spans="3:10" ht="15">
      <c r="C65" s="249" t="str">
        <f>Data!$D$8</f>
        <v>Dra. EUIS PURNAMA, M.M.Pd</v>
      </c>
      <c r="D65" s="249"/>
      <c r="E65" s="251"/>
      <c r="F65" s="249" t="str">
        <f>Home!F6</f>
        <v>NINA MARDIANA, S.Pd</v>
      </c>
      <c r="G65" s="197"/>
      <c r="I65" s="249"/>
      <c r="J65" s="249"/>
    </row>
    <row r="66" spans="3:10" ht="14.25">
      <c r="C66" s="7" t="str">
        <f>Data!$D$9</f>
        <v>196108161988032000</v>
      </c>
      <c r="D66" s="7"/>
      <c r="E66" s="251"/>
      <c r="F66" s="248" t="str">
        <f>Home!F7</f>
        <v>197712122009022000</v>
      </c>
      <c r="G66" s="251"/>
      <c r="I66" s="248"/>
      <c r="J66" s="248"/>
    </row>
    <row r="67" spans="3:10">
      <c r="F67" s="175"/>
    </row>
    <row r="68" spans="3:10"/>
    <row r="69" spans="3:10"/>
    <row r="70" spans="3:10"/>
    <row r="71" spans="3:10"/>
    <row r="72" spans="3:10" ht="12.75" customHeight="1"/>
    <row r="73" spans="3:10" ht="12.75" customHeight="1"/>
    <row r="74" spans="3:10" ht="12.75" customHeight="1"/>
    <row r="75" spans="3:10" ht="12.75" customHeight="1"/>
    <row r="76" spans="3:10" ht="12.75" customHeight="1"/>
    <row r="77" spans="3:10" ht="0" hidden="1" customHeight="1"/>
    <row r="78" spans="3:10" ht="0" hidden="1" customHeight="1"/>
    <row r="79" spans="3:10" ht="0" hidden="1" customHeight="1"/>
    <row r="80" spans="3:10" ht="0" hidden="1" customHeight="1"/>
    <row r="81" ht="0" hidden="1" customHeight="1"/>
    <row r="82" ht="0" hidden="1" customHeight="1"/>
    <row r="83" ht="0" hidden="1" customHeight="1"/>
    <row r="84" ht="0" hidden="1" customHeight="1"/>
    <row r="85" ht="0" hidden="1" customHeight="1"/>
    <row r="86" ht="0" hidden="1" customHeight="1"/>
    <row r="87" ht="0" hidden="1" customHeight="1"/>
  </sheetData>
  <mergeCells count="21">
    <mergeCell ref="B15:B17"/>
    <mergeCell ref="C15:D17"/>
    <mergeCell ref="H15:H17"/>
    <mergeCell ref="K18:M19"/>
    <mergeCell ref="K34:K36"/>
    <mergeCell ref="F15:G17"/>
    <mergeCell ref="K21:K24"/>
    <mergeCell ref="K26:K27"/>
    <mergeCell ref="M6:N6"/>
    <mergeCell ref="E7:H7"/>
    <mergeCell ref="E8:H8"/>
    <mergeCell ref="E9:H10"/>
    <mergeCell ref="E11:H11"/>
    <mergeCell ref="E12:G12"/>
    <mergeCell ref="B1:H1"/>
    <mergeCell ref="B2:H2"/>
    <mergeCell ref="B3:H3"/>
    <mergeCell ref="B4:H4"/>
    <mergeCell ref="B6:B13"/>
    <mergeCell ref="E6:H6"/>
    <mergeCell ref="F13:H13"/>
  </mergeCells>
  <pageMargins left="0.31496062992125984" right="0.11811023622047245" top="0.15748031496062992" bottom="0.15748031496062992" header="0" footer="0"/>
  <pageSetup paperSize="9" scale="95" orientation="portrait" horizontalDpi="4294967294" verticalDpi="0" r:id="rId1"/>
  <drawing r:id="rId2"/>
  <legacyDrawing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tabColor theme="6" tint="0.59999389629810485"/>
  </sheetPr>
  <dimension ref="A1:T366"/>
  <sheetViews>
    <sheetView showGridLines="0" showRowColHeaders="0" zoomScale="130" zoomScaleNormal="130" workbookViewId="0">
      <selection activeCell="K3" sqref="K3:K5 K6:M6 K7 E9:G9 B12:E12 K12:L17 M12:P354 H12:H17 A19:E19 K19:L24 H19:H24 A26:E26 K26:L31 H26:H31 A33:E33 K33:L38 H33:H38 A40:E40 K40:L45 H40:H45 A47:E47 K47:L52 H47:H52 A54:E54 K54:L59 H54:H59 A61:E61 K61:L66 H61:H66 A68:E68 K68:L73 H68:H73 A75:E75 K75:L80 H75:H80 A82:E82 K82:L87 H82:H87 A89:E89 K89:L94 H89:H94 A96:E96 K96:L101 H96:H101 A103:E103 K103:L108 H103:H108 A110:E110 K110:L115 H110:H115 A117:E117 K117:L122 H117:H122 A124:E124 K124:L129 H124:H129 A131:E131 K131:L136 H131:H136 A138:E138 K138:L143 H138:H143 A145:E145 K145:L150 H145:H150 A152:E152 K152:L157 H152:H157 A159:E159 K159:L164 H159:H164 A166:E166 K166:L171 H166:H171 A173:E173 K173:L178 H173:H178 A180:E180 K180:L185 H180:H185 A187:E187 K187:L192 H187:H192 A194:E194 K194:L199 H194:H199 A201:E201 K201:L206 H201:H206 A208:E208 K208:L213 H208:H213 A215:E215 K215:L220 H215:H220 A222:E222 K222:L227 H222:H227 A229:E229 K229:L234 H229:H234 A236:E236 K236:L241 H236:H241 A243:E243 K243:L248 H243:H248 A250:E250 K250:L255 H250:H255 A257:E257 K257:L262 H257:H262 A264:E264 K264:L269 H264:H269 A271:E271 K271:L276 H271:H276 A278:E278 K278:L283 H278:H283 A285:E285 K285:L290 H285:H290 A292:E292 K292:L297 H292:H297 A299:E299 K299:L304 H299:H304 A306:E306 K306:L311 H306:H311 A313:E313 K313:L318 H313:H318 A320:E320 K320:L325 H320:H325 A327:E327 K327:L332 H327:H332 A334:E334 K334:L339 H334:H339 A341:E341 K341:L346 H341:H346 A348:E348 K348:L353 H348:H353 A355:E355 K355:P360 H355:H360"/>
    </sheetView>
  </sheetViews>
  <sheetFormatPr defaultColWidth="0" defaultRowHeight="12.75" zeroHeight="1"/>
  <cols>
    <col min="1" max="2" width="4.7109375" customWidth="1"/>
    <col min="3" max="3" width="7.7109375" customWidth="1"/>
    <col min="4" max="5" width="6.7109375" customWidth="1"/>
    <col min="6" max="6" width="1.7109375" customWidth="1"/>
    <col min="7" max="7" width="6.7109375" customWidth="1"/>
    <col min="8" max="8" width="11.5703125" customWidth="1"/>
    <col min="9" max="10" width="4.7109375" hidden="1" customWidth="1"/>
    <col min="11" max="11" width="4.5703125" customWidth="1"/>
    <col min="12" max="12" width="1.42578125" style="26" customWidth="1"/>
    <col min="13" max="13" width="8.7109375" customWidth="1"/>
    <col min="14" max="14" width="9.7109375" customWidth="1"/>
    <col min="15" max="15" width="8.7109375" customWidth="1"/>
    <col min="16" max="16" width="8.42578125" customWidth="1"/>
    <col min="17" max="17" width="4.85546875" customWidth="1"/>
    <col min="18" max="18" width="27.42578125" style="125" customWidth="1"/>
    <col min="19" max="19" width="10.42578125" hidden="1" customWidth="1"/>
    <col min="20" max="20" width="0" hidden="1" customWidth="1"/>
    <col min="21" max="16384" width="9.140625" hidden="1"/>
  </cols>
  <sheetData>
    <row r="1" spans="1:20" ht="20.25">
      <c r="A1" s="739" t="s">
        <v>45</v>
      </c>
      <c r="B1" s="739"/>
      <c r="C1" s="739"/>
      <c r="D1" s="739"/>
      <c r="E1" s="739"/>
      <c r="F1" s="739"/>
      <c r="G1" s="739"/>
      <c r="H1" s="739"/>
      <c r="I1" s="739"/>
      <c r="J1" s="739"/>
      <c r="K1" s="739"/>
      <c r="L1" s="739"/>
      <c r="M1" s="739"/>
      <c r="N1" s="739"/>
      <c r="O1" s="739"/>
      <c r="P1" s="739"/>
      <c r="Q1" s="100"/>
    </row>
    <row r="2" spans="1:20">
      <c r="T2" s="1"/>
    </row>
    <row r="3" spans="1:20">
      <c r="B3" s="6"/>
      <c r="G3" s="15" t="s">
        <v>22</v>
      </c>
      <c r="H3" s="15"/>
      <c r="J3" s="15"/>
      <c r="K3" s="15" t="e">
        <f>#REF!</f>
        <v>#REF!</v>
      </c>
      <c r="L3" s="27"/>
      <c r="M3" s="15"/>
      <c r="N3" s="15"/>
      <c r="O3" s="15"/>
      <c r="P3" s="15"/>
      <c r="Q3" s="15"/>
    </row>
    <row r="4" spans="1:20">
      <c r="C4" s="6"/>
      <c r="G4" s="15" t="s">
        <v>40</v>
      </c>
      <c r="H4" s="15"/>
      <c r="J4" s="15"/>
      <c r="K4" s="15" t="e">
        <f>#REF!</f>
        <v>#REF!</v>
      </c>
      <c r="L4" s="27"/>
      <c r="M4" s="15"/>
      <c r="N4" s="15"/>
      <c r="O4" s="15"/>
      <c r="P4" s="15"/>
      <c r="Q4" s="15"/>
    </row>
    <row r="5" spans="1:20">
      <c r="G5" s="39" t="s">
        <v>23</v>
      </c>
      <c r="H5" s="39"/>
      <c r="I5" s="40"/>
      <c r="J5" s="39"/>
      <c r="K5" s="39" t="e">
        <f>#REF!</f>
        <v>#REF!</v>
      </c>
      <c r="L5" s="39"/>
      <c r="M5" s="39"/>
      <c r="N5" s="39"/>
      <c r="O5" s="15"/>
      <c r="P5" s="15"/>
      <c r="Q5" s="15"/>
    </row>
    <row r="6" spans="1:20">
      <c r="G6" s="15" t="s">
        <v>24</v>
      </c>
      <c r="H6" s="15"/>
      <c r="J6" s="15"/>
      <c r="K6" s="744" t="e">
        <f>#REF!</f>
        <v>#REF!</v>
      </c>
      <c r="L6" s="744"/>
      <c r="M6" s="744"/>
      <c r="N6" s="15"/>
      <c r="O6" s="15"/>
      <c r="P6" s="15"/>
      <c r="Q6" s="15"/>
    </row>
    <row r="7" spans="1:20">
      <c r="G7" s="15" t="s">
        <v>25</v>
      </c>
      <c r="H7" s="15"/>
      <c r="J7" s="15"/>
      <c r="K7" s="15" t="e">
        <f>#REF!</f>
        <v>#REF!</v>
      </c>
      <c r="L7" s="27"/>
      <c r="M7" s="15"/>
      <c r="N7" s="15"/>
      <c r="O7" s="15"/>
      <c r="P7" s="15"/>
      <c r="Q7" s="15"/>
    </row>
    <row r="8" spans="1:20"/>
    <row r="9" spans="1:20" ht="24.75" customHeight="1">
      <c r="A9" s="742" t="s">
        <v>47</v>
      </c>
      <c r="B9" s="742"/>
      <c r="C9" s="742"/>
      <c r="D9" s="742"/>
      <c r="E9" s="745" t="e">
        <f>#REF!</f>
        <v>#REF!</v>
      </c>
      <c r="F9" s="745"/>
      <c r="G9" s="745"/>
    </row>
    <row r="10" spans="1:20" ht="15" customHeight="1">
      <c r="A10" s="740" t="s">
        <v>5</v>
      </c>
      <c r="B10" s="740" t="s">
        <v>6</v>
      </c>
      <c r="C10" s="741" t="s">
        <v>44</v>
      </c>
      <c r="D10" s="741"/>
      <c r="E10" s="741"/>
      <c r="F10" s="28"/>
      <c r="G10" s="741" t="s">
        <v>43</v>
      </c>
      <c r="H10" s="741"/>
      <c r="I10" s="741"/>
      <c r="J10" s="741"/>
      <c r="K10" s="741"/>
      <c r="L10" s="29"/>
      <c r="M10" s="741" t="s">
        <v>21</v>
      </c>
      <c r="N10" s="741"/>
      <c r="O10" s="741"/>
      <c r="P10" s="741"/>
      <c r="Q10" s="126"/>
    </row>
    <row r="11" spans="1:20" ht="27.95" customHeight="1">
      <c r="A11" s="740"/>
      <c r="B11" s="740"/>
      <c r="C11" s="16" t="s">
        <v>7</v>
      </c>
      <c r="D11" s="16" t="s">
        <v>8</v>
      </c>
      <c r="E11" s="16" t="s">
        <v>9</v>
      </c>
      <c r="F11" s="16"/>
      <c r="G11" s="16" t="s">
        <v>10</v>
      </c>
      <c r="H11" s="16" t="s">
        <v>11</v>
      </c>
      <c r="I11" s="17" t="s">
        <v>8</v>
      </c>
      <c r="J11" s="17" t="s">
        <v>9</v>
      </c>
      <c r="K11" s="16" t="s">
        <v>12</v>
      </c>
      <c r="L11" s="37"/>
      <c r="M11" s="16" t="s">
        <v>39</v>
      </c>
      <c r="N11" s="16" t="s">
        <v>46</v>
      </c>
      <c r="O11" s="16" t="s">
        <v>19</v>
      </c>
      <c r="P11" s="16" t="s">
        <v>20</v>
      </c>
      <c r="Q11" s="127"/>
    </row>
    <row r="12" spans="1:20" ht="15" customHeight="1">
      <c r="A12" s="18">
        <v>1</v>
      </c>
      <c r="B12" s="18">
        <f>A12</f>
        <v>1</v>
      </c>
      <c r="C12" s="19" t="e">
        <f ca="1">IF(CELL("col",#REF!)-4&gt;#REF!,"-",#REF!/#REF!)</f>
        <v>#REF!</v>
      </c>
      <c r="D12" s="20" t="e">
        <f>#REF!</f>
        <v>#REF!</v>
      </c>
      <c r="E12" s="19" t="e">
        <f ca="1">IF(CELL("col",#REF!)-4&gt;#REF!,"-",IF(ISERR(PEARSON(#REF!,#REF!)),0,PEARSON(#REF!,#REF!)))</f>
        <v>#REF!</v>
      </c>
      <c r="F12" s="21"/>
      <c r="G12" s="22" t="s">
        <v>1</v>
      </c>
      <c r="H12" s="19" t="e">
        <f>IF(#REF!="","-",#REF!)</f>
        <v>#REF!</v>
      </c>
      <c r="I12" s="18" t="s">
        <v>18</v>
      </c>
      <c r="J12" s="18" t="s">
        <v>18</v>
      </c>
      <c r="K12" s="18" t="e">
        <f>IF(#REF!=G12,"#","")</f>
        <v>#REF!</v>
      </c>
      <c r="L12" s="36" t="e">
        <f t="shared" ref="L12:L17" si="0">IF(K12&lt;&gt;"",H12,0)</f>
        <v>#REF!</v>
      </c>
      <c r="M12" s="743" t="e">
        <f>IF(D12&gt;0.21,"Dapat Membedakan","Tidak dapat membedakan")</f>
        <v>#REF!</v>
      </c>
      <c r="N12" s="743" t="e">
        <f ca="1">IF(C12&gt;0.7,"Mudah",IF(AND(C12&lt;0.7,C12&gt;=0.3),"Sedang","Sulit"))</f>
        <v>#REF!</v>
      </c>
      <c r="O12" s="743" t="e">
        <f>IF(OR(MAX(L12:L17)&lt;H12,MAX(L12:L17)&lt;H13,MAX(L12:L17)&lt;H14,MAX(L12:L17)&lt;H15,MAX(L12:L17)&lt;H16,MAX(L12:L17)&lt;H17),"Ada Option lain yang bekerja lebih baik.","Baik")</f>
        <v>#REF!</v>
      </c>
      <c r="P12" s="743" t="e">
        <f>IF(P18&gt;2,"Dapat diterima",IF(AND(P18&gt;0,P18&lt;=2),"Soal sebaiknya Direvisi","Ditolak/ Jangan Digunakan"))</f>
        <v>#REF!</v>
      </c>
      <c r="Q12" s="128"/>
    </row>
    <row r="13" spans="1:20">
      <c r="A13" s="21"/>
      <c r="B13" s="21"/>
      <c r="C13" s="21" t="s">
        <v>33</v>
      </c>
      <c r="D13" s="20"/>
      <c r="E13" s="18"/>
      <c r="F13" s="21"/>
      <c r="G13" s="22" t="s">
        <v>13</v>
      </c>
      <c r="H13" s="19" t="e">
        <f>IF(#REF!="","-",#REF!)</f>
        <v>#REF!</v>
      </c>
      <c r="I13" s="18" t="s">
        <v>18</v>
      </c>
      <c r="J13" s="18" t="s">
        <v>18</v>
      </c>
      <c r="K13" s="18" t="e">
        <f>IF(#REF!=G13,"#","")</f>
        <v>#REF!</v>
      </c>
      <c r="L13" s="36" t="e">
        <f t="shared" si="0"/>
        <v>#REF!</v>
      </c>
      <c r="M13" s="743"/>
      <c r="N13" s="743"/>
      <c r="O13" s="743"/>
      <c r="P13" s="743"/>
      <c r="Q13" s="128"/>
    </row>
    <row r="14" spans="1:20">
      <c r="A14" s="21"/>
      <c r="B14" s="21"/>
      <c r="C14" s="21"/>
      <c r="D14" s="20"/>
      <c r="E14" s="18"/>
      <c r="F14" s="21"/>
      <c r="G14" s="22" t="s">
        <v>14</v>
      </c>
      <c r="H14" s="19" t="e">
        <f>IF(#REF!="","-",#REF!)</f>
        <v>#REF!</v>
      </c>
      <c r="I14" s="18" t="s">
        <v>18</v>
      </c>
      <c r="J14" s="18" t="s">
        <v>18</v>
      </c>
      <c r="K14" s="18" t="e">
        <f>IF(#REF!=G14,"#","")</f>
        <v>#REF!</v>
      </c>
      <c r="L14" s="36" t="e">
        <f t="shared" si="0"/>
        <v>#REF!</v>
      </c>
      <c r="M14" s="743"/>
      <c r="N14" s="743"/>
      <c r="O14" s="743"/>
      <c r="P14" s="743"/>
      <c r="Q14" s="128"/>
    </row>
    <row r="15" spans="1:20">
      <c r="A15" s="21"/>
      <c r="B15" s="21"/>
      <c r="C15" s="21"/>
      <c r="D15" s="20"/>
      <c r="E15" s="18"/>
      <c r="F15" s="21"/>
      <c r="G15" s="22" t="s">
        <v>15</v>
      </c>
      <c r="H15" s="19" t="e">
        <f>IF(#REF!="","-",#REF!)</f>
        <v>#REF!</v>
      </c>
      <c r="I15" s="18" t="s">
        <v>18</v>
      </c>
      <c r="J15" s="18" t="s">
        <v>18</v>
      </c>
      <c r="K15" s="18" t="e">
        <f>IF(#REF!=G15,"#","")</f>
        <v>#REF!</v>
      </c>
      <c r="L15" s="36" t="e">
        <f t="shared" si="0"/>
        <v>#REF!</v>
      </c>
      <c r="M15" s="743"/>
      <c r="N15" s="743"/>
      <c r="O15" s="743"/>
      <c r="P15" s="743"/>
      <c r="Q15" s="128"/>
    </row>
    <row r="16" spans="1:20">
      <c r="A16" s="21"/>
      <c r="B16" s="21"/>
      <c r="C16" s="21"/>
      <c r="D16" s="20"/>
      <c r="E16" s="18"/>
      <c r="F16" s="21"/>
      <c r="G16" s="22" t="s">
        <v>16</v>
      </c>
      <c r="H16" s="19" t="e">
        <f>IF(#REF!="","-",#REF!)</f>
        <v>#REF!</v>
      </c>
      <c r="I16" s="18" t="s">
        <v>18</v>
      </c>
      <c r="J16" s="18" t="s">
        <v>18</v>
      </c>
      <c r="K16" s="18" t="e">
        <f>IF(#REF!=G16,"#","")</f>
        <v>#REF!</v>
      </c>
      <c r="L16" s="36" t="e">
        <f t="shared" si="0"/>
        <v>#REF!</v>
      </c>
      <c r="M16" s="743"/>
      <c r="N16" s="743"/>
      <c r="O16" s="743"/>
      <c r="P16" s="743"/>
      <c r="Q16" s="128"/>
    </row>
    <row r="17" spans="1:18">
      <c r="A17" s="21"/>
      <c r="B17" s="21"/>
      <c r="C17" s="21"/>
      <c r="D17" s="20"/>
      <c r="E17" s="18"/>
      <c r="F17" s="21"/>
      <c r="G17" s="22" t="s">
        <v>17</v>
      </c>
      <c r="H17" s="19" t="e">
        <f>IF(#REF!="","-",#REF!)</f>
        <v>#REF!</v>
      </c>
      <c r="I17" s="18" t="s">
        <v>18</v>
      </c>
      <c r="J17" s="18" t="s">
        <v>18</v>
      </c>
      <c r="K17" s="18" t="e">
        <f>IF(#REF!=G17,"#","")</f>
        <v>#REF!</v>
      </c>
      <c r="L17" s="36" t="e">
        <f t="shared" si="0"/>
        <v>#REF!</v>
      </c>
      <c r="M17" s="743"/>
      <c r="N17" s="743"/>
      <c r="O17" s="743"/>
      <c r="P17" s="743"/>
      <c r="Q17" s="128"/>
    </row>
    <row r="18" spans="1:18" s="35" customFormat="1">
      <c r="A18" s="30"/>
      <c r="B18" s="30"/>
      <c r="C18" s="30"/>
      <c r="D18" s="31"/>
      <c r="E18" s="32"/>
      <c r="F18" s="30"/>
      <c r="G18" s="32"/>
      <c r="H18" s="33" t="s">
        <v>33</v>
      </c>
      <c r="I18" s="32"/>
      <c r="J18" s="32"/>
      <c r="K18" s="30"/>
      <c r="L18" s="38"/>
      <c r="M18" s="132" t="e">
        <f>IF(D12&gt;0.21,1,-2)</f>
        <v>#REF!</v>
      </c>
      <c r="N18" s="132" t="e">
        <f ca="1">IF(OR(C12=1,C12=0),0,1)</f>
        <v>#REF!</v>
      </c>
      <c r="O18" s="132" t="e">
        <f>IF(OR(MAX(L12:L17)&lt;H12,MAX(L12:L17)&lt;H13,MAX(L12:L17)&lt;H14,MAX(L12:L17)&lt;H15,MAX(L12:L17)&lt;H16,MAX(L12:L17)&lt;H17),0,1)</f>
        <v>#REF!</v>
      </c>
      <c r="P18" s="132" t="e">
        <f>SUM(M18:O18)</f>
        <v>#REF!</v>
      </c>
      <c r="Q18" s="129"/>
      <c r="R18" s="131"/>
    </row>
    <row r="19" spans="1:18">
      <c r="A19" s="18">
        <f>A12+1</f>
        <v>2</v>
      </c>
      <c r="B19" s="18">
        <f>A19</f>
        <v>2</v>
      </c>
      <c r="C19" s="19" t="e">
        <f ca="1">IF(CELL("col",#REF!)-4&gt;#REF!,"-",#REF!/#REF!)</f>
        <v>#REF!</v>
      </c>
      <c r="D19" s="20" t="e">
        <f>#REF!</f>
        <v>#REF!</v>
      </c>
      <c r="E19" s="19" t="e">
        <f ca="1">IF(CELL("col",#REF!)-4&gt;#REF!,"-",IF(ISERR(PEARSON(#REF!,#REF!)),0,PEARSON(#REF!,#REF!)))</f>
        <v>#REF!</v>
      </c>
      <c r="F19" s="21"/>
      <c r="G19" s="22" t="s">
        <v>1</v>
      </c>
      <c r="H19" s="19" t="e">
        <f>IF(#REF!="","-",#REF!)</f>
        <v>#REF!</v>
      </c>
      <c r="I19" s="18" t="s">
        <v>18</v>
      </c>
      <c r="J19" s="18" t="s">
        <v>18</v>
      </c>
      <c r="K19" s="18" t="e">
        <f>IF(#REF!=G19,"#","")</f>
        <v>#REF!</v>
      </c>
      <c r="L19" s="36" t="e">
        <f t="shared" ref="L19:L24" si="1">IF(K19&lt;&gt;"",H19,0)</f>
        <v>#REF!</v>
      </c>
      <c r="M19" s="743" t="e">
        <f>IF(D19&gt;0.21,"Dapat Membedakan","Tidak dapat membedakan")</f>
        <v>#REF!</v>
      </c>
      <c r="N19" s="743" t="e">
        <f ca="1">IF(C19&gt;0.7,"Mudah",IF(AND(C19&lt;0.7,C19&gt;=0.3),"Sedang","Sulit"))</f>
        <v>#REF!</v>
      </c>
      <c r="O19" s="743" t="e">
        <f>IF(OR(MAX(L19:L24)&lt;H19,MAX(L19:L24)&lt;H20,MAX(L19:L24)&lt;H21,MAX(L19:L24)&lt;H22,MAX(L19:L24)&lt;H23,MAX(L19:L24)&lt;H24),"Ada Option lain yang bekerja lebih baik.","Baik")</f>
        <v>#REF!</v>
      </c>
      <c r="P19" s="743" t="e">
        <f>IF(P25&gt;2,"Dapat diterima",IF(AND(P25&gt;0,P25&lt;=2),"Soal sebaiknya Direvisi","Ditolak/ Jangan Digunakan"))</f>
        <v>#REF!</v>
      </c>
      <c r="Q19" s="128"/>
    </row>
    <row r="20" spans="1:18">
      <c r="A20" s="21"/>
      <c r="B20" s="21"/>
      <c r="C20" s="21"/>
      <c r="D20" s="20"/>
      <c r="E20" s="18"/>
      <c r="F20" s="21"/>
      <c r="G20" s="22" t="s">
        <v>13</v>
      </c>
      <c r="H20" s="19" t="e">
        <f>IF(#REF!="","-",#REF!)</f>
        <v>#REF!</v>
      </c>
      <c r="I20" s="18" t="s">
        <v>18</v>
      </c>
      <c r="J20" s="18" t="s">
        <v>18</v>
      </c>
      <c r="K20" s="18" t="e">
        <f>IF(#REF!=G20,"#","")</f>
        <v>#REF!</v>
      </c>
      <c r="L20" s="36" t="e">
        <f t="shared" si="1"/>
        <v>#REF!</v>
      </c>
      <c r="M20" s="743"/>
      <c r="N20" s="743"/>
      <c r="O20" s="743"/>
      <c r="P20" s="743"/>
      <c r="Q20" s="128"/>
    </row>
    <row r="21" spans="1:18">
      <c r="A21" s="21"/>
      <c r="B21" s="21"/>
      <c r="C21" s="21"/>
      <c r="D21" s="20"/>
      <c r="E21" s="18"/>
      <c r="F21" s="21"/>
      <c r="G21" s="22" t="s">
        <v>14</v>
      </c>
      <c r="H21" s="19" t="e">
        <f>IF(#REF!="","-",#REF!)</f>
        <v>#REF!</v>
      </c>
      <c r="I21" s="18" t="s">
        <v>18</v>
      </c>
      <c r="J21" s="18" t="s">
        <v>18</v>
      </c>
      <c r="K21" s="18" t="e">
        <f>IF(#REF!=G21,"#","")</f>
        <v>#REF!</v>
      </c>
      <c r="L21" s="36" t="e">
        <f t="shared" si="1"/>
        <v>#REF!</v>
      </c>
      <c r="M21" s="743"/>
      <c r="N21" s="743"/>
      <c r="O21" s="743"/>
      <c r="P21" s="743"/>
      <c r="Q21" s="128"/>
    </row>
    <row r="22" spans="1:18">
      <c r="A22" s="21"/>
      <c r="B22" s="21"/>
      <c r="C22" s="21"/>
      <c r="D22" s="20"/>
      <c r="E22" s="18"/>
      <c r="F22" s="21"/>
      <c r="G22" s="22" t="s">
        <v>15</v>
      </c>
      <c r="H22" s="19" t="e">
        <f>IF(#REF!="","-",#REF!)</f>
        <v>#REF!</v>
      </c>
      <c r="I22" s="18" t="s">
        <v>18</v>
      </c>
      <c r="J22" s="18" t="s">
        <v>18</v>
      </c>
      <c r="K22" s="18" t="e">
        <f>IF(#REF!=G22,"#","")</f>
        <v>#REF!</v>
      </c>
      <c r="L22" s="36" t="e">
        <f t="shared" si="1"/>
        <v>#REF!</v>
      </c>
      <c r="M22" s="743"/>
      <c r="N22" s="743"/>
      <c r="O22" s="743"/>
      <c r="P22" s="743"/>
      <c r="Q22" s="128"/>
    </row>
    <row r="23" spans="1:18">
      <c r="A23" s="21"/>
      <c r="B23" s="21"/>
      <c r="C23" s="21"/>
      <c r="D23" s="20"/>
      <c r="E23" s="18"/>
      <c r="F23" s="21"/>
      <c r="G23" s="22" t="s">
        <v>16</v>
      </c>
      <c r="H23" s="19" t="e">
        <f>IF(#REF!="","-",#REF!)</f>
        <v>#REF!</v>
      </c>
      <c r="I23" s="18" t="s">
        <v>18</v>
      </c>
      <c r="J23" s="18" t="s">
        <v>18</v>
      </c>
      <c r="K23" s="18" t="e">
        <f>IF(#REF!=G23,"#","")</f>
        <v>#REF!</v>
      </c>
      <c r="L23" s="36" t="e">
        <f t="shared" si="1"/>
        <v>#REF!</v>
      </c>
      <c r="M23" s="743"/>
      <c r="N23" s="743"/>
      <c r="O23" s="743"/>
      <c r="P23" s="743"/>
      <c r="Q23" s="128"/>
    </row>
    <row r="24" spans="1:18">
      <c r="A24" s="21"/>
      <c r="B24" s="21"/>
      <c r="C24" s="21"/>
      <c r="D24" s="20"/>
      <c r="E24" s="18"/>
      <c r="F24" s="21"/>
      <c r="G24" s="22" t="s">
        <v>17</v>
      </c>
      <c r="H24" s="19" t="e">
        <f>IF(#REF!="","-",#REF!)</f>
        <v>#REF!</v>
      </c>
      <c r="I24" s="18" t="s">
        <v>18</v>
      </c>
      <c r="J24" s="18" t="s">
        <v>18</v>
      </c>
      <c r="K24" s="18" t="e">
        <f>IF(#REF!=G24,"#","")</f>
        <v>#REF!</v>
      </c>
      <c r="L24" s="36" t="e">
        <f t="shared" si="1"/>
        <v>#REF!</v>
      </c>
      <c r="M24" s="743"/>
      <c r="N24" s="743"/>
      <c r="O24" s="743"/>
      <c r="P24" s="743"/>
      <c r="Q24" s="128"/>
    </row>
    <row r="25" spans="1:18" s="35" customFormat="1">
      <c r="A25" s="30"/>
      <c r="B25" s="30"/>
      <c r="C25" s="30"/>
      <c r="D25" s="31"/>
      <c r="E25" s="32"/>
      <c r="F25" s="30"/>
      <c r="G25" s="32"/>
      <c r="H25" s="33" t="s">
        <v>33</v>
      </c>
      <c r="I25" s="32"/>
      <c r="J25" s="32"/>
      <c r="K25" s="30"/>
      <c r="L25" s="38"/>
      <c r="M25" s="133" t="e">
        <f>IF(D19&gt;0.21,1,-2)</f>
        <v>#REF!</v>
      </c>
      <c r="N25" s="133" t="e">
        <f ca="1">IF(OR(C19=1,C19=0),0,1)</f>
        <v>#REF!</v>
      </c>
      <c r="O25" s="133" t="e">
        <f>IF(OR(MAX(L19:L24)&lt;H19,MAX(L19:L24)&lt;H20,MAX(L19:L24)&lt;H21,MAX(L19:L24)&lt;H22,MAX(L19:L24)&lt;H23,MAX(L19:L24)&lt;H24),0,1)</f>
        <v>#REF!</v>
      </c>
      <c r="P25" s="133" t="e">
        <f>SUM(M25:O25)</f>
        <v>#REF!</v>
      </c>
      <c r="Q25" s="130"/>
      <c r="R25" s="131"/>
    </row>
    <row r="26" spans="1:18" ht="12.75" customHeight="1">
      <c r="A26" s="18">
        <f>A19+1</f>
        <v>3</v>
      </c>
      <c r="B26" s="18">
        <f>A26</f>
        <v>3</v>
      </c>
      <c r="C26" s="19" t="e">
        <f ca="1">IF(CELL("col",#REF!)-4&gt;#REF!,"-",#REF!/#REF!)</f>
        <v>#REF!</v>
      </c>
      <c r="D26" s="19" t="e">
        <f>#REF!</f>
        <v>#REF!</v>
      </c>
      <c r="E26" s="19" t="e">
        <f ca="1">IF(CELL("col",#REF!)-4&gt;#REF!,"-",IF(ISERR(PEARSON(#REF!,#REF!)),0,PEARSON(#REF!,#REF!)))</f>
        <v>#REF!</v>
      </c>
      <c r="F26" s="21"/>
      <c r="G26" s="22" t="s">
        <v>1</v>
      </c>
      <c r="H26" s="19" t="e">
        <f>IF(#REF!="","-",#REF!)</f>
        <v>#REF!</v>
      </c>
      <c r="I26" s="18" t="s">
        <v>18</v>
      </c>
      <c r="J26" s="18" t="s">
        <v>18</v>
      </c>
      <c r="K26" s="18" t="e">
        <f>IF(#REF!=G26,"#","")</f>
        <v>#REF!</v>
      </c>
      <c r="L26" s="36" t="e">
        <f t="shared" ref="L26:L31" si="2">IF(K26&lt;&gt;"",H26,0)</f>
        <v>#REF!</v>
      </c>
      <c r="M26" s="743" t="e">
        <f>IF(D26&gt;0.21,"Dapat Membedakan","Tidak dapat membedakan")</f>
        <v>#REF!</v>
      </c>
      <c r="N26" s="743" t="e">
        <f ca="1">IF(C26&gt;0.7,"Mudah",IF(AND(C26&lt;0.7,C26&gt;=0.3),"Sedang","Sulit"))</f>
        <v>#REF!</v>
      </c>
      <c r="O26" s="743" t="e">
        <f>IF(OR(MAX(L26:L31)&lt;H26,MAX(L26:L31)&lt;H27,MAX(L26:L31)&lt;H28,MAX(L26:L31)&lt;H29,MAX(L26:L31)&lt;H30,MAX(L26:L31)&lt;H31),"Ada Option lain yang bekerja lebih baik.","Baik")</f>
        <v>#REF!</v>
      </c>
      <c r="P26" s="743" t="e">
        <f>IF(P32&gt;2,"Dapat diterima",IF(AND(P32&gt;0,P32&lt;=2),"Soal sebaiknya Direvisi","Ditolak/ Jangan Digunakan"))</f>
        <v>#REF!</v>
      </c>
      <c r="Q26" s="128"/>
    </row>
    <row r="27" spans="1:18">
      <c r="A27" s="21"/>
      <c r="B27" s="21"/>
      <c r="C27" s="21"/>
      <c r="D27" s="20"/>
      <c r="E27" s="18"/>
      <c r="F27" s="21"/>
      <c r="G27" s="22" t="s">
        <v>13</v>
      </c>
      <c r="H27" s="19" t="e">
        <f>IF(#REF!="","-",#REF!)</f>
        <v>#REF!</v>
      </c>
      <c r="I27" s="18" t="s">
        <v>18</v>
      </c>
      <c r="J27" s="18" t="s">
        <v>18</v>
      </c>
      <c r="K27" s="18" t="e">
        <f>IF(#REF!=G27,"#","")</f>
        <v>#REF!</v>
      </c>
      <c r="L27" s="36" t="e">
        <f t="shared" si="2"/>
        <v>#REF!</v>
      </c>
      <c r="M27" s="743"/>
      <c r="N27" s="743"/>
      <c r="O27" s="743"/>
      <c r="P27" s="743"/>
      <c r="Q27" s="128"/>
    </row>
    <row r="28" spans="1:18">
      <c r="A28" s="21"/>
      <c r="B28" s="21"/>
      <c r="C28" s="21"/>
      <c r="D28" s="20"/>
      <c r="E28" s="18"/>
      <c r="F28" s="21"/>
      <c r="G28" s="22" t="s">
        <v>14</v>
      </c>
      <c r="H28" s="19" t="e">
        <f>IF(#REF!="","-",#REF!)</f>
        <v>#REF!</v>
      </c>
      <c r="I28" s="18" t="s">
        <v>18</v>
      </c>
      <c r="J28" s="18" t="s">
        <v>18</v>
      </c>
      <c r="K28" s="18" t="e">
        <f>IF(#REF!=G28,"#","")</f>
        <v>#REF!</v>
      </c>
      <c r="L28" s="36" t="e">
        <f t="shared" si="2"/>
        <v>#REF!</v>
      </c>
      <c r="M28" s="743"/>
      <c r="N28" s="743"/>
      <c r="O28" s="743"/>
      <c r="P28" s="743"/>
      <c r="Q28" s="128"/>
    </row>
    <row r="29" spans="1:18">
      <c r="A29" s="21"/>
      <c r="B29" s="21"/>
      <c r="C29" s="21"/>
      <c r="D29" s="20"/>
      <c r="E29" s="18"/>
      <c r="F29" s="21"/>
      <c r="G29" s="22" t="s">
        <v>15</v>
      </c>
      <c r="H29" s="19" t="e">
        <f>IF(#REF!="","-",#REF!)</f>
        <v>#REF!</v>
      </c>
      <c r="I29" s="18" t="s">
        <v>18</v>
      </c>
      <c r="J29" s="18" t="s">
        <v>18</v>
      </c>
      <c r="K29" s="18" t="e">
        <f>IF(#REF!=G29,"#","")</f>
        <v>#REF!</v>
      </c>
      <c r="L29" s="36" t="e">
        <f t="shared" si="2"/>
        <v>#REF!</v>
      </c>
      <c r="M29" s="743"/>
      <c r="N29" s="743"/>
      <c r="O29" s="743"/>
      <c r="P29" s="743"/>
      <c r="Q29" s="128"/>
    </row>
    <row r="30" spans="1:18">
      <c r="A30" s="21"/>
      <c r="B30" s="21"/>
      <c r="C30" s="21"/>
      <c r="D30" s="20"/>
      <c r="E30" s="18"/>
      <c r="F30" s="21"/>
      <c r="G30" s="22" t="s">
        <v>16</v>
      </c>
      <c r="H30" s="19" t="e">
        <f>IF(#REF!="","-",#REF!)</f>
        <v>#REF!</v>
      </c>
      <c r="I30" s="18" t="s">
        <v>18</v>
      </c>
      <c r="J30" s="18" t="s">
        <v>18</v>
      </c>
      <c r="K30" s="18" t="e">
        <f>IF(#REF!=G30,"#","")</f>
        <v>#REF!</v>
      </c>
      <c r="L30" s="36" t="e">
        <f t="shared" si="2"/>
        <v>#REF!</v>
      </c>
      <c r="M30" s="743"/>
      <c r="N30" s="743"/>
      <c r="O30" s="743"/>
      <c r="P30" s="743"/>
      <c r="Q30" s="128"/>
    </row>
    <row r="31" spans="1:18">
      <c r="A31" s="21"/>
      <c r="B31" s="21"/>
      <c r="C31" s="21"/>
      <c r="D31" s="20"/>
      <c r="E31" s="18"/>
      <c r="F31" s="21"/>
      <c r="G31" s="22" t="s">
        <v>17</v>
      </c>
      <c r="H31" s="19" t="e">
        <f>IF(#REF!="","-",#REF!)</f>
        <v>#REF!</v>
      </c>
      <c r="I31" s="18" t="s">
        <v>18</v>
      </c>
      <c r="J31" s="18" t="s">
        <v>18</v>
      </c>
      <c r="K31" s="18" t="e">
        <f>IF(#REF!=G31,"#","")</f>
        <v>#REF!</v>
      </c>
      <c r="L31" s="36" t="e">
        <f t="shared" si="2"/>
        <v>#REF!</v>
      </c>
      <c r="M31" s="743"/>
      <c r="N31" s="743"/>
      <c r="O31" s="743"/>
      <c r="P31" s="743"/>
      <c r="Q31" s="128"/>
    </row>
    <row r="32" spans="1:18" s="35" customFormat="1">
      <c r="A32" s="30"/>
      <c r="B32" s="30"/>
      <c r="C32" s="30"/>
      <c r="D32" s="31"/>
      <c r="E32" s="32"/>
      <c r="F32" s="30"/>
      <c r="G32" s="32"/>
      <c r="H32" s="34"/>
      <c r="I32" s="32"/>
      <c r="J32" s="32"/>
      <c r="K32" s="30"/>
      <c r="L32" s="38"/>
      <c r="M32" s="132" t="e">
        <f>IF(D26&gt;0.21,1,-2)</f>
        <v>#REF!</v>
      </c>
      <c r="N32" s="132" t="e">
        <f ca="1">IF(OR(C26=1,C26=0),0,1)</f>
        <v>#REF!</v>
      </c>
      <c r="O32" s="132" t="e">
        <f>IF(OR(MAX(L26:L31)&lt;H26,MAX(L26:L31)&lt;H27,MAX(L26:L31)&lt;H28,MAX(L26:L31)&lt;H29,MAX(L26:L31)&lt;H30,MAX(L26:L31)&lt;H31),0,1)</f>
        <v>#REF!</v>
      </c>
      <c r="P32" s="132" t="e">
        <f>SUM(M32:O32)</f>
        <v>#REF!</v>
      </c>
      <c r="Q32" s="129"/>
      <c r="R32" s="131"/>
    </row>
    <row r="33" spans="1:18" ht="12.75" customHeight="1">
      <c r="A33" s="18">
        <f>A26+1</f>
        <v>4</v>
      </c>
      <c r="B33" s="18">
        <f>A33</f>
        <v>4</v>
      </c>
      <c r="C33" s="19" t="e">
        <f ca="1">IF(CELL("col",#REF!)-4&gt;#REF!,"-",#REF!/#REF!)</f>
        <v>#REF!</v>
      </c>
      <c r="D33" s="19" t="e">
        <f>#REF!</f>
        <v>#REF!</v>
      </c>
      <c r="E33" s="19" t="e">
        <f ca="1">IF(CELL("col",#REF!)-4&gt;#REF!,"-",IF(ISERR(PEARSON(#REF!,#REF!)),0,PEARSON(#REF!,#REF!)))</f>
        <v>#REF!</v>
      </c>
      <c r="F33" s="21"/>
      <c r="G33" s="22" t="s">
        <v>1</v>
      </c>
      <c r="H33" s="19" t="e">
        <f>IF(#REF!="","-",#REF!)</f>
        <v>#REF!</v>
      </c>
      <c r="I33" s="18" t="s">
        <v>18</v>
      </c>
      <c r="J33" s="18" t="s">
        <v>18</v>
      </c>
      <c r="K33" s="18" t="e">
        <f>IF(#REF!=G33,"#","")</f>
        <v>#REF!</v>
      </c>
      <c r="L33" s="36" t="e">
        <f t="shared" ref="L33:L38" si="3">IF(K33&lt;&gt;"",H33,0)</f>
        <v>#REF!</v>
      </c>
      <c r="M33" s="743" t="e">
        <f>IF(D33&gt;0.21,"Dapat Membedakan","Tidak dapat membedakan")</f>
        <v>#REF!</v>
      </c>
      <c r="N33" s="743" t="e">
        <f ca="1">IF(C33&gt;0.7,"Mudah",IF(AND(C33&lt;0.7,C33&gt;=0.3),"Sedang","Sulit"))</f>
        <v>#REF!</v>
      </c>
      <c r="O33" s="743" t="e">
        <f>IF(OR(MAX(L33:L38)&lt;H33,MAX(L33:L38)&lt;H34,MAX(L33:L38)&lt;H35,MAX(L33:L38)&lt;H36,MAX(L33:L38)&lt;H37,MAX(L33:L38)&lt;H38),"Ada Option lain yang bekerja lebih baik.","Baik")</f>
        <v>#REF!</v>
      </c>
      <c r="P33" s="743" t="e">
        <f>IF(P39&gt;2,"Dapat diterima",IF(AND(P39&gt;0,P39&lt;=2),"Soal sebaiknya Direvisi","Ditolak/ Jangan Digunakan"))</f>
        <v>#REF!</v>
      </c>
      <c r="Q33" s="128"/>
    </row>
    <row r="34" spans="1:18">
      <c r="A34" s="18"/>
      <c r="B34" s="21"/>
      <c r="C34" s="21"/>
      <c r="D34" s="20"/>
      <c r="E34" s="18"/>
      <c r="F34" s="21"/>
      <c r="G34" s="22" t="s">
        <v>13</v>
      </c>
      <c r="H34" s="19" t="e">
        <f>IF(#REF!="","-",#REF!)</f>
        <v>#REF!</v>
      </c>
      <c r="I34" s="18" t="s">
        <v>18</v>
      </c>
      <c r="J34" s="18" t="s">
        <v>18</v>
      </c>
      <c r="K34" s="18" t="e">
        <f>IF(#REF!=G34,"#","")</f>
        <v>#REF!</v>
      </c>
      <c r="L34" s="36" t="e">
        <f t="shared" si="3"/>
        <v>#REF!</v>
      </c>
      <c r="M34" s="743"/>
      <c r="N34" s="743"/>
      <c r="O34" s="743"/>
      <c r="P34" s="743"/>
      <c r="Q34" s="128"/>
    </row>
    <row r="35" spans="1:18">
      <c r="A35" s="21"/>
      <c r="B35" s="21"/>
      <c r="C35" s="21"/>
      <c r="D35" s="20"/>
      <c r="E35" s="18"/>
      <c r="F35" s="21"/>
      <c r="G35" s="22" t="s">
        <v>14</v>
      </c>
      <c r="H35" s="19" t="e">
        <f>IF(#REF!="","-",#REF!)</f>
        <v>#REF!</v>
      </c>
      <c r="I35" s="18" t="s">
        <v>18</v>
      </c>
      <c r="J35" s="18" t="s">
        <v>18</v>
      </c>
      <c r="K35" s="18" t="e">
        <f>IF(#REF!=G35,"#","")</f>
        <v>#REF!</v>
      </c>
      <c r="L35" s="36" t="e">
        <f t="shared" si="3"/>
        <v>#REF!</v>
      </c>
      <c r="M35" s="743"/>
      <c r="N35" s="743"/>
      <c r="O35" s="743"/>
      <c r="P35" s="743"/>
      <c r="Q35" s="128"/>
    </row>
    <row r="36" spans="1:18">
      <c r="A36" s="21"/>
      <c r="B36" s="21"/>
      <c r="C36" s="21"/>
      <c r="D36" s="20"/>
      <c r="E36" s="18"/>
      <c r="F36" s="21"/>
      <c r="G36" s="22" t="s">
        <v>15</v>
      </c>
      <c r="H36" s="19" t="e">
        <f>IF(#REF!="","-",#REF!)</f>
        <v>#REF!</v>
      </c>
      <c r="I36" s="18" t="s">
        <v>18</v>
      </c>
      <c r="J36" s="18" t="s">
        <v>18</v>
      </c>
      <c r="K36" s="18" t="e">
        <f>IF(#REF!=G36,"#","")</f>
        <v>#REF!</v>
      </c>
      <c r="L36" s="36" t="e">
        <f t="shared" si="3"/>
        <v>#REF!</v>
      </c>
      <c r="M36" s="743"/>
      <c r="N36" s="743"/>
      <c r="O36" s="743"/>
      <c r="P36" s="743"/>
      <c r="Q36" s="128"/>
    </row>
    <row r="37" spans="1:18">
      <c r="A37" s="21"/>
      <c r="B37" s="21"/>
      <c r="C37" s="21"/>
      <c r="D37" s="20"/>
      <c r="E37" s="18"/>
      <c r="F37" s="21"/>
      <c r="G37" s="22" t="s">
        <v>16</v>
      </c>
      <c r="H37" s="19" t="e">
        <f>IF(#REF!="","-",#REF!)</f>
        <v>#REF!</v>
      </c>
      <c r="I37" s="18" t="s">
        <v>18</v>
      </c>
      <c r="J37" s="18" t="s">
        <v>18</v>
      </c>
      <c r="K37" s="18" t="e">
        <f>IF(#REF!=G37,"#","")</f>
        <v>#REF!</v>
      </c>
      <c r="L37" s="36" t="e">
        <f t="shared" si="3"/>
        <v>#REF!</v>
      </c>
      <c r="M37" s="743"/>
      <c r="N37" s="743"/>
      <c r="O37" s="743"/>
      <c r="P37" s="743"/>
      <c r="Q37" s="128"/>
    </row>
    <row r="38" spans="1:18">
      <c r="A38" s="21"/>
      <c r="B38" s="21"/>
      <c r="C38" s="21"/>
      <c r="D38" s="20"/>
      <c r="E38" s="18"/>
      <c r="F38" s="21"/>
      <c r="G38" s="22" t="s">
        <v>17</v>
      </c>
      <c r="H38" s="19" t="e">
        <f>IF(#REF!="","-",#REF!)</f>
        <v>#REF!</v>
      </c>
      <c r="I38" s="18" t="s">
        <v>18</v>
      </c>
      <c r="J38" s="18" t="s">
        <v>18</v>
      </c>
      <c r="K38" s="18" t="e">
        <f>IF(#REF!=G38,"#","")</f>
        <v>#REF!</v>
      </c>
      <c r="L38" s="36" t="e">
        <f t="shared" si="3"/>
        <v>#REF!</v>
      </c>
      <c r="M38" s="743"/>
      <c r="N38" s="743"/>
      <c r="O38" s="743"/>
      <c r="P38" s="743"/>
      <c r="Q38" s="128"/>
    </row>
    <row r="39" spans="1:18" s="35" customFormat="1">
      <c r="A39" s="30"/>
      <c r="B39" s="30"/>
      <c r="C39" s="30"/>
      <c r="D39" s="31"/>
      <c r="E39" s="32"/>
      <c r="F39" s="30"/>
      <c r="G39" s="32"/>
      <c r="H39" s="30"/>
      <c r="I39" s="32"/>
      <c r="J39" s="32"/>
      <c r="K39" s="30"/>
      <c r="L39" s="38"/>
      <c r="M39" s="132" t="e">
        <f>IF(D33&gt;0.21,1,-2)</f>
        <v>#REF!</v>
      </c>
      <c r="N39" s="132" t="e">
        <f ca="1">IF(OR(C33=1,C33=0),0,1)</f>
        <v>#REF!</v>
      </c>
      <c r="O39" s="132" t="e">
        <f>IF(OR(MAX(L33:L38)&lt;H33,MAX(L33:L38)&lt;H34,MAX(L33:L38)&lt;H35,MAX(L33:L38)&lt;H36,MAX(L33:L38)&lt;H37,MAX(L33:L38)&lt;H38),0,1)</f>
        <v>#REF!</v>
      </c>
      <c r="P39" s="132" t="e">
        <f>SUM(M39:O39)</f>
        <v>#REF!</v>
      </c>
      <c r="Q39" s="129"/>
      <c r="R39" s="131"/>
    </row>
    <row r="40" spans="1:18">
      <c r="A40" s="18">
        <f>A33+1</f>
        <v>5</v>
      </c>
      <c r="B40" s="18">
        <f>A40</f>
        <v>5</v>
      </c>
      <c r="C40" s="19" t="e">
        <f ca="1">IF(CELL("col",#REF!)-4&gt;#REF!,"-",#REF!/#REF!)</f>
        <v>#REF!</v>
      </c>
      <c r="D40" s="19" t="e">
        <f>#REF!</f>
        <v>#REF!</v>
      </c>
      <c r="E40" s="19" t="e">
        <f ca="1">IF(CELL("col",#REF!)-4&gt;#REF!,"-",IF(ISERR(PEARSON(#REF!,#REF!)),0,PEARSON(#REF!,#REF!)))</f>
        <v>#REF!</v>
      </c>
      <c r="F40" s="21"/>
      <c r="G40" s="22" t="s">
        <v>1</v>
      </c>
      <c r="H40" s="19" t="e">
        <f>IF(#REF!="","-",#REF!)</f>
        <v>#REF!</v>
      </c>
      <c r="I40" s="18" t="s">
        <v>18</v>
      </c>
      <c r="J40" s="18" t="s">
        <v>18</v>
      </c>
      <c r="K40" s="18" t="e">
        <f>IF(#REF!=G40,"#","")</f>
        <v>#REF!</v>
      </c>
      <c r="L40" s="36" t="e">
        <f t="shared" ref="L40:L45" si="4">IF(K40&lt;&gt;"",H40,0)</f>
        <v>#REF!</v>
      </c>
      <c r="M40" s="743" t="e">
        <f>IF(D40&gt;0.21,"Dapat Membedakan","Tidak dapat membeda- kan")</f>
        <v>#REF!</v>
      </c>
      <c r="N40" s="743" t="e">
        <f ca="1">IF(C40&gt;0.7,"Mudah",IF(AND(C40&lt;0.7,C40&gt;=0.3),"Sedang","Sulit"))</f>
        <v>#REF!</v>
      </c>
      <c r="O40" s="743" t="e">
        <f>IF(OR(MAX(L40:L45)&lt;H40,MAX(L40:L45)&lt;H41,MAX(L40:L45)&lt;H42,MAX(L40:L45)&lt;H43,MAX(L40:L45)&lt;H44,MAX(L40:L45)&lt;H45),"Ada Option lain yang bekerja lebih baik.","Baik")</f>
        <v>#REF!</v>
      </c>
      <c r="P40" s="743" t="e">
        <f>IF(P46&gt;2,"Dapat diterima",IF(AND(P46&gt;0,P46&lt;=2),"Soal sebaiknya Direvisi","Ditolak/ Jangan Digunakan"))</f>
        <v>#REF!</v>
      </c>
      <c r="Q40" s="128"/>
    </row>
    <row r="41" spans="1:18">
      <c r="A41" s="21"/>
      <c r="B41" s="21"/>
      <c r="C41" s="21"/>
      <c r="D41" s="20"/>
      <c r="E41" s="18"/>
      <c r="F41" s="21"/>
      <c r="G41" s="22" t="s">
        <v>13</v>
      </c>
      <c r="H41" s="19" t="e">
        <f>IF(#REF!="","-",#REF!)</f>
        <v>#REF!</v>
      </c>
      <c r="I41" s="18" t="s">
        <v>18</v>
      </c>
      <c r="J41" s="18" t="s">
        <v>18</v>
      </c>
      <c r="K41" s="18" t="e">
        <f>IF(#REF!=G41,"#","")</f>
        <v>#REF!</v>
      </c>
      <c r="L41" s="36" t="e">
        <f t="shared" si="4"/>
        <v>#REF!</v>
      </c>
      <c r="M41" s="743"/>
      <c r="N41" s="743"/>
      <c r="O41" s="743"/>
      <c r="P41" s="743"/>
      <c r="Q41" s="128"/>
    </row>
    <row r="42" spans="1:18">
      <c r="A42" s="21"/>
      <c r="B42" s="21"/>
      <c r="C42" s="21"/>
      <c r="D42" s="20"/>
      <c r="E42" s="18"/>
      <c r="F42" s="21"/>
      <c r="G42" s="22" t="s">
        <v>14</v>
      </c>
      <c r="H42" s="19" t="e">
        <f>IF(#REF!="","-",#REF!)</f>
        <v>#REF!</v>
      </c>
      <c r="I42" s="18" t="s">
        <v>18</v>
      </c>
      <c r="J42" s="18" t="s">
        <v>18</v>
      </c>
      <c r="K42" s="18" t="e">
        <f>IF(#REF!=G42,"#","")</f>
        <v>#REF!</v>
      </c>
      <c r="L42" s="36" t="e">
        <f t="shared" si="4"/>
        <v>#REF!</v>
      </c>
      <c r="M42" s="743"/>
      <c r="N42" s="743"/>
      <c r="O42" s="743"/>
      <c r="P42" s="743"/>
      <c r="Q42" s="128"/>
    </row>
    <row r="43" spans="1:18">
      <c r="A43" s="21"/>
      <c r="B43" s="21"/>
      <c r="C43" s="21"/>
      <c r="D43" s="20"/>
      <c r="E43" s="18"/>
      <c r="F43" s="21"/>
      <c r="G43" s="22" t="s">
        <v>15</v>
      </c>
      <c r="H43" s="19" t="e">
        <f>IF(#REF!="","-",#REF!)</f>
        <v>#REF!</v>
      </c>
      <c r="I43" s="18" t="s">
        <v>18</v>
      </c>
      <c r="J43" s="18" t="s">
        <v>18</v>
      </c>
      <c r="K43" s="18" t="e">
        <f>IF(#REF!=G43,"#","")</f>
        <v>#REF!</v>
      </c>
      <c r="L43" s="36" t="e">
        <f t="shared" si="4"/>
        <v>#REF!</v>
      </c>
      <c r="M43" s="743"/>
      <c r="N43" s="743"/>
      <c r="O43" s="743"/>
      <c r="P43" s="743"/>
      <c r="Q43" s="128"/>
    </row>
    <row r="44" spans="1:18">
      <c r="A44" s="21"/>
      <c r="B44" s="21"/>
      <c r="C44" s="21"/>
      <c r="D44" s="20"/>
      <c r="E44" s="18"/>
      <c r="F44" s="21"/>
      <c r="G44" s="22" t="s">
        <v>16</v>
      </c>
      <c r="H44" s="19" t="e">
        <f>IF(#REF!="","-",#REF!)</f>
        <v>#REF!</v>
      </c>
      <c r="I44" s="18" t="s">
        <v>18</v>
      </c>
      <c r="J44" s="18" t="s">
        <v>18</v>
      </c>
      <c r="K44" s="18" t="e">
        <f>IF(#REF!=G44,"#","")</f>
        <v>#REF!</v>
      </c>
      <c r="L44" s="36" t="e">
        <f t="shared" si="4"/>
        <v>#REF!</v>
      </c>
      <c r="M44" s="743"/>
      <c r="N44" s="743"/>
      <c r="O44" s="743"/>
      <c r="P44" s="743"/>
      <c r="Q44" s="128"/>
    </row>
    <row r="45" spans="1:18">
      <c r="A45" s="21"/>
      <c r="B45" s="21"/>
      <c r="C45" s="21"/>
      <c r="D45" s="20"/>
      <c r="E45" s="18"/>
      <c r="F45" s="21"/>
      <c r="G45" s="22" t="s">
        <v>17</v>
      </c>
      <c r="H45" s="19" t="e">
        <f>IF(#REF!="","-",#REF!)</f>
        <v>#REF!</v>
      </c>
      <c r="I45" s="18" t="s">
        <v>18</v>
      </c>
      <c r="J45" s="18" t="s">
        <v>18</v>
      </c>
      <c r="K45" s="18" t="e">
        <f>IF(#REF!=G45,"#","")</f>
        <v>#REF!</v>
      </c>
      <c r="L45" s="36" t="e">
        <f t="shared" si="4"/>
        <v>#REF!</v>
      </c>
      <c r="M45" s="743"/>
      <c r="N45" s="743"/>
      <c r="O45" s="743"/>
      <c r="P45" s="743"/>
      <c r="Q45" s="128"/>
    </row>
    <row r="46" spans="1:18" s="35" customFormat="1">
      <c r="A46" s="30"/>
      <c r="B46" s="30"/>
      <c r="C46" s="30"/>
      <c r="D46" s="31"/>
      <c r="E46" s="32"/>
      <c r="F46" s="30"/>
      <c r="G46" s="32"/>
      <c r="H46" s="30"/>
      <c r="I46" s="32"/>
      <c r="J46" s="32"/>
      <c r="K46" s="30"/>
      <c r="L46" s="38"/>
      <c r="M46" s="132" t="e">
        <f>IF(D40&gt;0.21,1,-2)</f>
        <v>#REF!</v>
      </c>
      <c r="N46" s="132" t="e">
        <f ca="1">IF(OR(C40=1,C40=0),0,1)</f>
        <v>#REF!</v>
      </c>
      <c r="O46" s="132" t="e">
        <f>IF(OR(MAX(L40:L45)&lt;H40,MAX(L40:L45)&lt;H41,MAX(L40:L45)&lt;H42,MAX(L40:L45)&lt;H43,MAX(L40:L45)&lt;H44,MAX(L40:L45)&lt;H45),0,1)</f>
        <v>#REF!</v>
      </c>
      <c r="P46" s="132" t="e">
        <f>SUM(M46:O46)</f>
        <v>#REF!</v>
      </c>
      <c r="Q46" s="129"/>
      <c r="R46" s="131"/>
    </row>
    <row r="47" spans="1:18">
      <c r="A47" s="18">
        <f>A40+1</f>
        <v>6</v>
      </c>
      <c r="B47" s="18">
        <f>A47</f>
        <v>6</v>
      </c>
      <c r="C47" s="19" t="e">
        <f ca="1">IF(CELL("col",#REF!)-4&gt;#REF!,"-",#REF!/#REF!)</f>
        <v>#REF!</v>
      </c>
      <c r="D47" s="19" t="e">
        <f>#REF!</f>
        <v>#REF!</v>
      </c>
      <c r="E47" s="19" t="e">
        <f ca="1">IF(CELL("col",#REF!)-4&gt;#REF!,"-",IF(ISERR(PEARSON(#REF!,#REF!)),0,PEARSON(#REF!,#REF!)))</f>
        <v>#REF!</v>
      </c>
      <c r="F47" s="21"/>
      <c r="G47" s="22" t="s">
        <v>1</v>
      </c>
      <c r="H47" s="19" t="e">
        <f>IF(#REF!="","-",#REF!)</f>
        <v>#REF!</v>
      </c>
      <c r="I47" s="18" t="s">
        <v>18</v>
      </c>
      <c r="J47" s="18" t="s">
        <v>18</v>
      </c>
      <c r="K47" s="18" t="e">
        <f>IF(#REF!=G47,"#","")</f>
        <v>#REF!</v>
      </c>
      <c r="L47" s="36" t="e">
        <f t="shared" ref="L47:L52" si="5">IF(K47&lt;&gt;"",H47,0)</f>
        <v>#REF!</v>
      </c>
      <c r="M47" s="743" t="e">
        <f>IF(D47&gt;0.21,"Dapat Membedakan","Tidak dapat membedakan")</f>
        <v>#REF!</v>
      </c>
      <c r="N47" s="743" t="e">
        <f ca="1">IF(C47&gt;0.7,"Mudah",IF(AND(C47&lt;0.7,C47&gt;=0.3),"Sedang","Sulit"))</f>
        <v>#REF!</v>
      </c>
      <c r="O47" s="743" t="e">
        <f>IF(OR(MAX(L47:L52)&lt;H47,MAX(L47:L52)&lt;H48,MAX(L47:L52)&lt;H49,MAX(L47:L52)&lt;H50,MAX(L47:L52)&lt;H51,MAX(L47:L52)&lt;H52),"Ada Option lain yang bekerja lebih baik.","Baik")</f>
        <v>#REF!</v>
      </c>
      <c r="P47" s="743" t="e">
        <f>IF(P53&gt;2,"Dapat diterima",IF(AND(P53&gt;0,P53&lt;=2),"Soal sebaiknya Direvisi","Ditolak/ Jangan Digunakan"))</f>
        <v>#REF!</v>
      </c>
      <c r="Q47" s="128"/>
    </row>
    <row r="48" spans="1:18">
      <c r="A48" s="21"/>
      <c r="B48" s="21"/>
      <c r="C48" s="21"/>
      <c r="D48" s="20"/>
      <c r="E48" s="18"/>
      <c r="F48" s="21"/>
      <c r="G48" s="22" t="s">
        <v>13</v>
      </c>
      <c r="H48" s="19" t="e">
        <f>IF(#REF!="","-",#REF!)</f>
        <v>#REF!</v>
      </c>
      <c r="I48" s="18" t="s">
        <v>18</v>
      </c>
      <c r="J48" s="18" t="s">
        <v>18</v>
      </c>
      <c r="K48" s="18" t="e">
        <f>IF(#REF!=G48,"#","")</f>
        <v>#REF!</v>
      </c>
      <c r="L48" s="36" t="e">
        <f t="shared" si="5"/>
        <v>#REF!</v>
      </c>
      <c r="M48" s="743"/>
      <c r="N48" s="743"/>
      <c r="O48" s="743"/>
      <c r="P48" s="743"/>
      <c r="Q48" s="128"/>
    </row>
    <row r="49" spans="1:18">
      <c r="A49" s="21"/>
      <c r="B49" s="21"/>
      <c r="C49" s="21"/>
      <c r="D49" s="20"/>
      <c r="E49" s="18"/>
      <c r="F49" s="21"/>
      <c r="G49" s="22" t="s">
        <v>14</v>
      </c>
      <c r="H49" s="19" t="e">
        <f>IF(#REF!="","-",#REF!)</f>
        <v>#REF!</v>
      </c>
      <c r="I49" s="18" t="s">
        <v>18</v>
      </c>
      <c r="J49" s="18" t="s">
        <v>18</v>
      </c>
      <c r="K49" s="18" t="e">
        <f>IF(#REF!=G49,"#","")</f>
        <v>#REF!</v>
      </c>
      <c r="L49" s="36" t="e">
        <f t="shared" si="5"/>
        <v>#REF!</v>
      </c>
      <c r="M49" s="743"/>
      <c r="N49" s="743"/>
      <c r="O49" s="743"/>
      <c r="P49" s="743"/>
      <c r="Q49" s="128"/>
    </row>
    <row r="50" spans="1:18">
      <c r="A50" s="21"/>
      <c r="B50" s="21"/>
      <c r="C50" s="21"/>
      <c r="D50" s="20"/>
      <c r="E50" s="18"/>
      <c r="F50" s="21"/>
      <c r="G50" s="22" t="s">
        <v>15</v>
      </c>
      <c r="H50" s="19" t="e">
        <f>IF(#REF!="","-",#REF!)</f>
        <v>#REF!</v>
      </c>
      <c r="I50" s="18" t="s">
        <v>18</v>
      </c>
      <c r="J50" s="18" t="s">
        <v>18</v>
      </c>
      <c r="K50" s="18" t="e">
        <f>IF(#REF!=G50,"#","")</f>
        <v>#REF!</v>
      </c>
      <c r="L50" s="36" t="e">
        <f t="shared" si="5"/>
        <v>#REF!</v>
      </c>
      <c r="M50" s="743"/>
      <c r="N50" s="743"/>
      <c r="O50" s="743"/>
      <c r="P50" s="743"/>
      <c r="Q50" s="128"/>
    </row>
    <row r="51" spans="1:18">
      <c r="A51" s="21"/>
      <c r="B51" s="21"/>
      <c r="C51" s="21"/>
      <c r="D51" s="20"/>
      <c r="E51" s="18"/>
      <c r="F51" s="21"/>
      <c r="G51" s="22" t="s">
        <v>16</v>
      </c>
      <c r="H51" s="19" t="e">
        <f>IF(#REF!="","-",#REF!)</f>
        <v>#REF!</v>
      </c>
      <c r="I51" s="18" t="s">
        <v>18</v>
      </c>
      <c r="J51" s="18" t="s">
        <v>18</v>
      </c>
      <c r="K51" s="18" t="e">
        <f>IF(#REF!=G51,"#","")</f>
        <v>#REF!</v>
      </c>
      <c r="L51" s="36" t="e">
        <f t="shared" si="5"/>
        <v>#REF!</v>
      </c>
      <c r="M51" s="743"/>
      <c r="N51" s="743"/>
      <c r="O51" s="743"/>
      <c r="P51" s="743"/>
      <c r="Q51" s="128"/>
    </row>
    <row r="52" spans="1:18">
      <c r="A52" s="21"/>
      <c r="B52" s="21"/>
      <c r="C52" s="21"/>
      <c r="D52" s="20"/>
      <c r="E52" s="18"/>
      <c r="F52" s="21"/>
      <c r="G52" s="22" t="s">
        <v>17</v>
      </c>
      <c r="H52" s="19" t="e">
        <f>IF(#REF!="","-",#REF!)</f>
        <v>#REF!</v>
      </c>
      <c r="I52" s="18" t="s">
        <v>18</v>
      </c>
      <c r="J52" s="18" t="s">
        <v>18</v>
      </c>
      <c r="K52" s="18" t="e">
        <f>IF(#REF!=G52,"#","")</f>
        <v>#REF!</v>
      </c>
      <c r="L52" s="36" t="e">
        <f t="shared" si="5"/>
        <v>#REF!</v>
      </c>
      <c r="M52" s="743"/>
      <c r="N52" s="743"/>
      <c r="O52" s="743"/>
      <c r="P52" s="743"/>
      <c r="Q52" s="128"/>
    </row>
    <row r="53" spans="1:18" s="35" customFormat="1">
      <c r="A53" s="30"/>
      <c r="B53" s="30"/>
      <c r="C53" s="30"/>
      <c r="D53" s="31"/>
      <c r="E53" s="32"/>
      <c r="F53" s="30"/>
      <c r="G53" s="32"/>
      <c r="H53" s="30"/>
      <c r="I53" s="32"/>
      <c r="J53" s="32"/>
      <c r="K53" s="30"/>
      <c r="L53" s="38"/>
      <c r="M53" s="132" t="e">
        <f>IF(D47&gt;0.21,1,-2)</f>
        <v>#REF!</v>
      </c>
      <c r="N53" s="132" t="e">
        <f ca="1">IF(OR(C47=1,C47=0),0,1)</f>
        <v>#REF!</v>
      </c>
      <c r="O53" s="132" t="e">
        <f>IF(OR(MAX(L47:L52)&lt;H47,MAX(L47:L52)&lt;H48,MAX(L47:L52)&lt;H49,MAX(L47:L52)&lt;H50,MAX(L47:L52)&lt;H51,MAX(L47:L52)&lt;H52),0,1)</f>
        <v>#REF!</v>
      </c>
      <c r="P53" s="132" t="e">
        <f>SUM(M53:O53)</f>
        <v>#REF!</v>
      </c>
      <c r="Q53" s="129"/>
      <c r="R53" s="131"/>
    </row>
    <row r="54" spans="1:18">
      <c r="A54" s="18">
        <f>A47+1</f>
        <v>7</v>
      </c>
      <c r="B54" s="18">
        <f>A54</f>
        <v>7</v>
      </c>
      <c r="C54" s="19" t="e">
        <f ca="1">IF(CELL("col",#REF!)-4&gt;#REF!,"-",#REF!/#REF!)</f>
        <v>#REF!</v>
      </c>
      <c r="D54" s="19" t="e">
        <f>#REF!</f>
        <v>#REF!</v>
      </c>
      <c r="E54" s="19" t="e">
        <f ca="1">IF(CELL("col",#REF!)-4&gt;#REF!,"-",IF(ISERR(PEARSON(#REF!,#REF!)),0,PEARSON(#REF!,#REF!)))</f>
        <v>#REF!</v>
      </c>
      <c r="F54" s="21"/>
      <c r="G54" s="22" t="s">
        <v>1</v>
      </c>
      <c r="H54" s="19" t="e">
        <f>IF(#REF!="","-",#REF!)</f>
        <v>#REF!</v>
      </c>
      <c r="I54" s="18" t="s">
        <v>18</v>
      </c>
      <c r="J54" s="18" t="s">
        <v>18</v>
      </c>
      <c r="K54" s="18" t="e">
        <f>IF(#REF!=G54,"#","")</f>
        <v>#REF!</v>
      </c>
      <c r="L54" s="36" t="e">
        <f t="shared" ref="L54:L59" si="6">IF(K54&lt;&gt;"",H54,0)</f>
        <v>#REF!</v>
      </c>
      <c r="M54" s="743" t="e">
        <f>IF(D54&gt;0.21,"Dapat Membedakan","Tidak dapat membedakan")</f>
        <v>#REF!</v>
      </c>
      <c r="N54" s="743" t="e">
        <f ca="1">IF(C54&gt;0.7,"Mudah",IF(AND(C54&lt;0.7,C54&gt;=0.3),"Sedang","Sulit"))</f>
        <v>#REF!</v>
      </c>
      <c r="O54" s="743" t="e">
        <f>IF(OR(MAX(L54:L59)&lt;H54,MAX(L54:L59)&lt;H55,MAX(L54:L59)&lt;H56,MAX(L54:L59)&lt;H57,MAX(L54:L59)&lt;H58,MAX(L54:L59)&lt;H59),"Ada Option lain yang bekerja lebih baik.","Baik")</f>
        <v>#REF!</v>
      </c>
      <c r="P54" s="743" t="e">
        <f>IF(P60&gt;2,"Dapat diterima",IF(AND(P60&gt;0,P60&lt;=2),"Soal sebaiknya Direvisi","Ditolak/ Jangan Digunakan"))</f>
        <v>#REF!</v>
      </c>
      <c r="Q54" s="128"/>
    </row>
    <row r="55" spans="1:18">
      <c r="A55" s="21"/>
      <c r="B55" s="21"/>
      <c r="C55" s="21"/>
      <c r="D55" s="20"/>
      <c r="E55" s="18"/>
      <c r="F55" s="21"/>
      <c r="G55" s="22" t="s">
        <v>13</v>
      </c>
      <c r="H55" s="19" t="e">
        <f>IF(#REF!="","-",#REF!)</f>
        <v>#REF!</v>
      </c>
      <c r="I55" s="18" t="s">
        <v>18</v>
      </c>
      <c r="J55" s="18" t="s">
        <v>18</v>
      </c>
      <c r="K55" s="18" t="e">
        <f>IF(#REF!=G55,"#","")</f>
        <v>#REF!</v>
      </c>
      <c r="L55" s="36" t="e">
        <f t="shared" si="6"/>
        <v>#REF!</v>
      </c>
      <c r="M55" s="743"/>
      <c r="N55" s="743"/>
      <c r="O55" s="743"/>
      <c r="P55" s="743"/>
      <c r="Q55" s="128"/>
    </row>
    <row r="56" spans="1:18">
      <c r="A56" s="21"/>
      <c r="B56" s="21"/>
      <c r="C56" s="21"/>
      <c r="D56" s="20"/>
      <c r="E56" s="18"/>
      <c r="F56" s="21"/>
      <c r="G56" s="22" t="s">
        <v>14</v>
      </c>
      <c r="H56" s="19" t="e">
        <f>IF(#REF!="","-",#REF!)</f>
        <v>#REF!</v>
      </c>
      <c r="I56" s="18" t="s">
        <v>18</v>
      </c>
      <c r="J56" s="18" t="s">
        <v>18</v>
      </c>
      <c r="K56" s="18" t="e">
        <f>IF(#REF!=G56,"#","")</f>
        <v>#REF!</v>
      </c>
      <c r="L56" s="36" t="e">
        <f t="shared" si="6"/>
        <v>#REF!</v>
      </c>
      <c r="M56" s="743"/>
      <c r="N56" s="743"/>
      <c r="O56" s="743"/>
      <c r="P56" s="743"/>
      <c r="Q56" s="128"/>
    </row>
    <row r="57" spans="1:18">
      <c r="A57" s="21"/>
      <c r="B57" s="21"/>
      <c r="C57" s="21"/>
      <c r="D57" s="20"/>
      <c r="E57" s="18"/>
      <c r="F57" s="21"/>
      <c r="G57" s="22" t="s">
        <v>15</v>
      </c>
      <c r="H57" s="19" t="e">
        <f>IF(#REF!="","-",#REF!)</f>
        <v>#REF!</v>
      </c>
      <c r="I57" s="18" t="s">
        <v>18</v>
      </c>
      <c r="J57" s="18" t="s">
        <v>18</v>
      </c>
      <c r="K57" s="18" t="e">
        <f>IF(#REF!=G57,"#","")</f>
        <v>#REF!</v>
      </c>
      <c r="L57" s="36" t="e">
        <f t="shared" si="6"/>
        <v>#REF!</v>
      </c>
      <c r="M57" s="743"/>
      <c r="N57" s="743"/>
      <c r="O57" s="743"/>
      <c r="P57" s="743"/>
      <c r="Q57" s="128"/>
    </row>
    <row r="58" spans="1:18">
      <c r="A58" s="21"/>
      <c r="B58" s="21"/>
      <c r="C58" s="21"/>
      <c r="D58" s="20"/>
      <c r="E58" s="18"/>
      <c r="F58" s="21"/>
      <c r="G58" s="22" t="s">
        <v>16</v>
      </c>
      <c r="H58" s="19" t="e">
        <f>IF(#REF!="","-",#REF!)</f>
        <v>#REF!</v>
      </c>
      <c r="I58" s="18" t="s">
        <v>18</v>
      </c>
      <c r="J58" s="18" t="s">
        <v>18</v>
      </c>
      <c r="K58" s="18" t="e">
        <f>IF(#REF!=G58,"#","")</f>
        <v>#REF!</v>
      </c>
      <c r="L58" s="36" t="e">
        <f t="shared" si="6"/>
        <v>#REF!</v>
      </c>
      <c r="M58" s="743"/>
      <c r="N58" s="743"/>
      <c r="O58" s="743"/>
      <c r="P58" s="743"/>
      <c r="Q58" s="128"/>
    </row>
    <row r="59" spans="1:18">
      <c r="A59" s="21"/>
      <c r="B59" s="21"/>
      <c r="C59" s="21"/>
      <c r="D59" s="20"/>
      <c r="E59" s="18"/>
      <c r="F59" s="21"/>
      <c r="G59" s="22" t="s">
        <v>17</v>
      </c>
      <c r="H59" s="19" t="e">
        <f>IF(#REF!="","-",#REF!)</f>
        <v>#REF!</v>
      </c>
      <c r="I59" s="18" t="s">
        <v>18</v>
      </c>
      <c r="J59" s="18" t="s">
        <v>18</v>
      </c>
      <c r="K59" s="18" t="e">
        <f>IF(#REF!=G59,"#","")</f>
        <v>#REF!</v>
      </c>
      <c r="L59" s="36" t="e">
        <f t="shared" si="6"/>
        <v>#REF!</v>
      </c>
      <c r="M59" s="743"/>
      <c r="N59" s="743"/>
      <c r="O59" s="743"/>
      <c r="P59" s="743"/>
      <c r="Q59" s="128"/>
    </row>
    <row r="60" spans="1:18" s="35" customFormat="1">
      <c r="A60" s="30"/>
      <c r="B60" s="30"/>
      <c r="C60" s="30"/>
      <c r="D60" s="31"/>
      <c r="E60" s="32"/>
      <c r="F60" s="30"/>
      <c r="G60" s="32"/>
      <c r="H60" s="30"/>
      <c r="I60" s="32"/>
      <c r="J60" s="32"/>
      <c r="K60" s="30"/>
      <c r="L60" s="38"/>
      <c r="M60" s="132" t="e">
        <f>IF(D54&gt;0.21,1,-2)</f>
        <v>#REF!</v>
      </c>
      <c r="N60" s="132" t="e">
        <f ca="1">IF(OR(C54=1,C54=0),0,1)</f>
        <v>#REF!</v>
      </c>
      <c r="O60" s="132" t="e">
        <f>IF(OR(MAX(L54:L59)&lt;H54,MAX(L54:L59)&lt;H55,MAX(L54:L59)&lt;H56,MAX(L54:L59)&lt;H57,MAX(L54:L59)&lt;H58,MAX(L54:L59)&lt;H59),0,1)</f>
        <v>#REF!</v>
      </c>
      <c r="P60" s="132" t="e">
        <f>SUM(M60:O60)</f>
        <v>#REF!</v>
      </c>
      <c r="Q60" s="129"/>
      <c r="R60" s="131"/>
    </row>
    <row r="61" spans="1:18">
      <c r="A61" s="18">
        <f>A54+1</f>
        <v>8</v>
      </c>
      <c r="B61" s="18">
        <f>A61</f>
        <v>8</v>
      </c>
      <c r="C61" s="19" t="e">
        <f ca="1">IF(CELL("col",#REF!)-4&gt;#REF!,"-",#REF!/#REF!)</f>
        <v>#REF!</v>
      </c>
      <c r="D61" s="19" t="e">
        <f>#REF!</f>
        <v>#REF!</v>
      </c>
      <c r="E61" s="19" t="e">
        <f ca="1">IF(CELL("col",#REF!)-4&gt;#REF!,"-",IF(ISERR(PEARSON(#REF!,#REF!)),0,PEARSON(#REF!,#REF!)))</f>
        <v>#REF!</v>
      </c>
      <c r="F61" s="21"/>
      <c r="G61" s="22" t="s">
        <v>1</v>
      </c>
      <c r="H61" s="19" t="e">
        <f>IF(#REF!="","-",#REF!)</f>
        <v>#REF!</v>
      </c>
      <c r="I61" s="18" t="s">
        <v>18</v>
      </c>
      <c r="J61" s="18" t="s">
        <v>18</v>
      </c>
      <c r="K61" s="18" t="e">
        <f>IF(#REF!=G61,"#","")</f>
        <v>#REF!</v>
      </c>
      <c r="L61" s="36" t="e">
        <f t="shared" ref="L61:L66" si="7">IF(K61&lt;&gt;"",H61,0)</f>
        <v>#REF!</v>
      </c>
      <c r="M61" s="743" t="e">
        <f>IF(D61&gt;0.21,"Dapat Membedakan","Tidak dapat membeda- kan")</f>
        <v>#REF!</v>
      </c>
      <c r="N61" s="743" t="e">
        <f ca="1">IF(C61&gt;0.7,"Mudah",IF(AND(C61&lt;0.7,C61&gt;=0.3),"Sedang","Sulit"))</f>
        <v>#REF!</v>
      </c>
      <c r="O61" s="743" t="e">
        <f>IF(OR(MAX(L61:L66)&lt;H61,MAX(L61:L66)&lt;H62,MAX(L61:L66)&lt;H63,MAX(L61:L66)&lt;H64,MAX(L61:L66)&lt;H65,MAX(L61:L66)&lt;H66),"Ada Option lain yang bekerja lebih baik.","Baik")</f>
        <v>#REF!</v>
      </c>
      <c r="P61" s="743" t="e">
        <f>IF(P67&gt;2,"Dapat diterima",IF(AND(P67&gt;0,P67&lt;=2),"Soal sebaiknya Direvisi","Ditolak/ Jangan Digunakan"))</f>
        <v>#REF!</v>
      </c>
      <c r="Q61" s="128"/>
    </row>
    <row r="62" spans="1:18">
      <c r="A62" s="21"/>
      <c r="B62" s="21"/>
      <c r="C62" s="21"/>
      <c r="D62" s="20"/>
      <c r="E62" s="18"/>
      <c r="F62" s="21"/>
      <c r="G62" s="22" t="s">
        <v>13</v>
      </c>
      <c r="H62" s="19" t="e">
        <f>IF(#REF!="","-",#REF!)</f>
        <v>#REF!</v>
      </c>
      <c r="I62" s="18" t="s">
        <v>18</v>
      </c>
      <c r="J62" s="18" t="s">
        <v>18</v>
      </c>
      <c r="K62" s="18" t="e">
        <f>IF(#REF!=G62,"#","")</f>
        <v>#REF!</v>
      </c>
      <c r="L62" s="36" t="e">
        <f t="shared" si="7"/>
        <v>#REF!</v>
      </c>
      <c r="M62" s="743"/>
      <c r="N62" s="743"/>
      <c r="O62" s="743"/>
      <c r="P62" s="743"/>
      <c r="Q62" s="128"/>
    </row>
    <row r="63" spans="1:18">
      <c r="A63" s="21"/>
      <c r="B63" s="21"/>
      <c r="C63" s="21"/>
      <c r="D63" s="20"/>
      <c r="E63" s="18"/>
      <c r="F63" s="21"/>
      <c r="G63" s="22" t="s">
        <v>14</v>
      </c>
      <c r="H63" s="19" t="e">
        <f>IF(#REF!="","-",#REF!)</f>
        <v>#REF!</v>
      </c>
      <c r="I63" s="18" t="s">
        <v>18</v>
      </c>
      <c r="J63" s="18" t="s">
        <v>18</v>
      </c>
      <c r="K63" s="18" t="e">
        <f>IF(#REF!=G63,"#","")</f>
        <v>#REF!</v>
      </c>
      <c r="L63" s="36" t="e">
        <f t="shared" si="7"/>
        <v>#REF!</v>
      </c>
      <c r="M63" s="743"/>
      <c r="N63" s="743"/>
      <c r="O63" s="743"/>
      <c r="P63" s="743"/>
      <c r="Q63" s="128"/>
    </row>
    <row r="64" spans="1:18">
      <c r="A64" s="21"/>
      <c r="B64" s="21"/>
      <c r="C64" s="21"/>
      <c r="D64" s="20"/>
      <c r="E64" s="18"/>
      <c r="F64" s="21"/>
      <c r="G64" s="22" t="s">
        <v>15</v>
      </c>
      <c r="H64" s="19" t="e">
        <f>IF(#REF!="","-",#REF!)</f>
        <v>#REF!</v>
      </c>
      <c r="I64" s="18" t="s">
        <v>18</v>
      </c>
      <c r="J64" s="18" t="s">
        <v>18</v>
      </c>
      <c r="K64" s="18" t="e">
        <f>IF(#REF!=G64,"#","")</f>
        <v>#REF!</v>
      </c>
      <c r="L64" s="36" t="e">
        <f t="shared" si="7"/>
        <v>#REF!</v>
      </c>
      <c r="M64" s="743"/>
      <c r="N64" s="743"/>
      <c r="O64" s="743"/>
      <c r="P64" s="743"/>
      <c r="Q64" s="128"/>
    </row>
    <row r="65" spans="1:18">
      <c r="A65" s="21"/>
      <c r="B65" s="21"/>
      <c r="C65" s="21"/>
      <c r="D65" s="20"/>
      <c r="E65" s="18"/>
      <c r="F65" s="21"/>
      <c r="G65" s="22" t="s">
        <v>16</v>
      </c>
      <c r="H65" s="19" t="e">
        <f>IF(#REF!="","-",#REF!)</f>
        <v>#REF!</v>
      </c>
      <c r="I65" s="18" t="s">
        <v>18</v>
      </c>
      <c r="J65" s="18" t="s">
        <v>18</v>
      </c>
      <c r="K65" s="18" t="e">
        <f>IF(#REF!=G65,"#","")</f>
        <v>#REF!</v>
      </c>
      <c r="L65" s="36" t="e">
        <f t="shared" si="7"/>
        <v>#REF!</v>
      </c>
      <c r="M65" s="743"/>
      <c r="N65" s="743"/>
      <c r="O65" s="743"/>
      <c r="P65" s="743"/>
      <c r="Q65" s="128"/>
    </row>
    <row r="66" spans="1:18">
      <c r="A66" s="21"/>
      <c r="B66" s="21"/>
      <c r="C66" s="21"/>
      <c r="D66" s="20"/>
      <c r="E66" s="18"/>
      <c r="F66" s="21"/>
      <c r="G66" s="22" t="s">
        <v>17</v>
      </c>
      <c r="H66" s="19" t="e">
        <f>IF(#REF!="","-",#REF!)</f>
        <v>#REF!</v>
      </c>
      <c r="I66" s="18" t="s">
        <v>18</v>
      </c>
      <c r="J66" s="18" t="s">
        <v>18</v>
      </c>
      <c r="K66" s="18" t="e">
        <f>IF(#REF!=G66,"#","")</f>
        <v>#REF!</v>
      </c>
      <c r="L66" s="36" t="e">
        <f t="shared" si="7"/>
        <v>#REF!</v>
      </c>
      <c r="M66" s="743"/>
      <c r="N66" s="743"/>
      <c r="O66" s="743"/>
      <c r="P66" s="743"/>
      <c r="Q66" s="128"/>
    </row>
    <row r="67" spans="1:18" s="35" customFormat="1">
      <c r="A67" s="30"/>
      <c r="B67" s="30"/>
      <c r="C67" s="30"/>
      <c r="D67" s="31"/>
      <c r="E67" s="32"/>
      <c r="F67" s="30"/>
      <c r="G67" s="32"/>
      <c r="H67" s="30"/>
      <c r="I67" s="32"/>
      <c r="J67" s="32"/>
      <c r="K67" s="30"/>
      <c r="L67" s="38"/>
      <c r="M67" s="132" t="e">
        <f>IF(D61&gt;0.21,1,-2)</f>
        <v>#REF!</v>
      </c>
      <c r="N67" s="132" t="e">
        <f ca="1">IF(OR(C61=1,C61=0),0,1)</f>
        <v>#REF!</v>
      </c>
      <c r="O67" s="132" t="e">
        <f>IF(OR(MAX(L61:L66)&lt;H61,MAX(L61:L66)&lt;H62,MAX(L61:L66)&lt;H63,MAX(L61:L66)&lt;H64,MAX(L61:L66)&lt;H65,MAX(L61:L66)&lt;H66),0,1)</f>
        <v>#REF!</v>
      </c>
      <c r="P67" s="132" t="e">
        <f>SUM(M67:O67)</f>
        <v>#REF!</v>
      </c>
      <c r="Q67" s="129"/>
      <c r="R67" s="131"/>
    </row>
    <row r="68" spans="1:18">
      <c r="A68" s="18">
        <f>A61+1</f>
        <v>9</v>
      </c>
      <c r="B68" s="18">
        <f>A68</f>
        <v>9</v>
      </c>
      <c r="C68" s="19" t="e">
        <f ca="1">IF(CELL("col",#REF!)-4&gt;#REF!,"-",#REF!/#REF!)</f>
        <v>#REF!</v>
      </c>
      <c r="D68" s="19" t="e">
        <f>#REF!</f>
        <v>#REF!</v>
      </c>
      <c r="E68" s="19" t="e">
        <f ca="1">IF(CELL("col",#REF!)-4&gt;#REF!,"-",IF(ISERR(PEARSON(#REF!,#REF!)),0,PEARSON(#REF!,#REF!)))</f>
        <v>#REF!</v>
      </c>
      <c r="F68" s="21"/>
      <c r="G68" s="22" t="s">
        <v>1</v>
      </c>
      <c r="H68" s="19" t="e">
        <f>IF(#REF!="","-",#REF!)</f>
        <v>#REF!</v>
      </c>
      <c r="I68" s="18" t="s">
        <v>18</v>
      </c>
      <c r="J68" s="18" t="s">
        <v>18</v>
      </c>
      <c r="K68" s="18" t="e">
        <f>IF(#REF!=G68,"#","")</f>
        <v>#REF!</v>
      </c>
      <c r="L68" s="36" t="e">
        <f t="shared" ref="L68:L73" si="8">IF(K68&lt;&gt;"",H68,0)</f>
        <v>#REF!</v>
      </c>
      <c r="M68" s="743" t="e">
        <f>IF(D68&gt;0.21,"Dapat Membedakan","Tidak dapat membedakan")</f>
        <v>#REF!</v>
      </c>
      <c r="N68" s="743" t="e">
        <f ca="1">IF(C68&gt;0.7,"Mudah",IF(AND(C68&lt;0.7,C68&gt;=0.3),"Sedang","Sulit"))</f>
        <v>#REF!</v>
      </c>
      <c r="O68" s="743" t="e">
        <f>IF(OR(MAX(L68:L73)&lt;H68,MAX(L68:L73)&lt;H69,MAX(L68:L73)&lt;H70,MAX(L68:L73)&lt;H71,MAX(L68:L73)&lt;H72,MAX(L68:L73)&lt;H73),"Ada Option lain yang bekerja lebih baik.","Baik")</f>
        <v>#REF!</v>
      </c>
      <c r="P68" s="743" t="e">
        <f>IF(P74&gt;2,"Dapat diterima",IF(AND(P74&gt;0,P74&lt;=2),"Soal sebaiknya Direvisi","Ditolak/ Jangan Digunakan"))</f>
        <v>#REF!</v>
      </c>
      <c r="Q68" s="128"/>
    </row>
    <row r="69" spans="1:18">
      <c r="A69" s="21"/>
      <c r="B69" s="21"/>
      <c r="C69" s="21"/>
      <c r="D69" s="20"/>
      <c r="E69" s="18"/>
      <c r="F69" s="21"/>
      <c r="G69" s="22" t="s">
        <v>13</v>
      </c>
      <c r="H69" s="19" t="e">
        <f>IF(#REF!="","-",#REF!)</f>
        <v>#REF!</v>
      </c>
      <c r="I69" s="18" t="s">
        <v>18</v>
      </c>
      <c r="J69" s="18" t="s">
        <v>18</v>
      </c>
      <c r="K69" s="18" t="e">
        <f>IF(#REF!=G69,"#","")</f>
        <v>#REF!</v>
      </c>
      <c r="L69" s="36" t="e">
        <f t="shared" si="8"/>
        <v>#REF!</v>
      </c>
      <c r="M69" s="743"/>
      <c r="N69" s="743"/>
      <c r="O69" s="743"/>
      <c r="P69" s="743"/>
      <c r="Q69" s="128"/>
    </row>
    <row r="70" spans="1:18">
      <c r="A70" s="21"/>
      <c r="B70" s="21"/>
      <c r="C70" s="21"/>
      <c r="D70" s="20"/>
      <c r="E70" s="18"/>
      <c r="F70" s="21"/>
      <c r="G70" s="22" t="s">
        <v>14</v>
      </c>
      <c r="H70" s="19" t="e">
        <f>IF(#REF!="","-",#REF!)</f>
        <v>#REF!</v>
      </c>
      <c r="I70" s="18" t="s">
        <v>18</v>
      </c>
      <c r="J70" s="18" t="s">
        <v>18</v>
      </c>
      <c r="K70" s="18" t="e">
        <f>IF(#REF!=G70,"#","")</f>
        <v>#REF!</v>
      </c>
      <c r="L70" s="36" t="e">
        <f t="shared" si="8"/>
        <v>#REF!</v>
      </c>
      <c r="M70" s="743"/>
      <c r="N70" s="743"/>
      <c r="O70" s="743"/>
      <c r="P70" s="743"/>
      <c r="Q70" s="128"/>
    </row>
    <row r="71" spans="1:18">
      <c r="A71" s="21"/>
      <c r="B71" s="21"/>
      <c r="C71" s="21"/>
      <c r="D71" s="20"/>
      <c r="E71" s="18"/>
      <c r="F71" s="21"/>
      <c r="G71" s="22" t="s">
        <v>15</v>
      </c>
      <c r="H71" s="19" t="e">
        <f>IF(#REF!="","-",#REF!)</f>
        <v>#REF!</v>
      </c>
      <c r="I71" s="18" t="s">
        <v>18</v>
      </c>
      <c r="J71" s="18" t="s">
        <v>18</v>
      </c>
      <c r="K71" s="18" t="e">
        <f>IF(#REF!=G71,"#","")</f>
        <v>#REF!</v>
      </c>
      <c r="L71" s="36" t="e">
        <f t="shared" si="8"/>
        <v>#REF!</v>
      </c>
      <c r="M71" s="743"/>
      <c r="N71" s="743"/>
      <c r="O71" s="743"/>
      <c r="P71" s="743"/>
      <c r="Q71" s="128"/>
    </row>
    <row r="72" spans="1:18">
      <c r="A72" s="21"/>
      <c r="B72" s="21"/>
      <c r="C72" s="21"/>
      <c r="D72" s="20"/>
      <c r="E72" s="18"/>
      <c r="F72" s="21"/>
      <c r="G72" s="22" t="s">
        <v>16</v>
      </c>
      <c r="H72" s="19" t="e">
        <f>IF(#REF!="","-",#REF!)</f>
        <v>#REF!</v>
      </c>
      <c r="I72" s="18" t="s">
        <v>18</v>
      </c>
      <c r="J72" s="18" t="s">
        <v>18</v>
      </c>
      <c r="K72" s="18" t="e">
        <f>IF(#REF!=G72,"#","")</f>
        <v>#REF!</v>
      </c>
      <c r="L72" s="36" t="e">
        <f t="shared" si="8"/>
        <v>#REF!</v>
      </c>
      <c r="M72" s="743"/>
      <c r="N72" s="743"/>
      <c r="O72" s="743"/>
      <c r="P72" s="743"/>
      <c r="Q72" s="128"/>
    </row>
    <row r="73" spans="1:18">
      <c r="A73" s="21"/>
      <c r="B73" s="21"/>
      <c r="C73" s="21"/>
      <c r="D73" s="20"/>
      <c r="E73" s="18"/>
      <c r="F73" s="21"/>
      <c r="G73" s="22" t="s">
        <v>17</v>
      </c>
      <c r="H73" s="19" t="e">
        <f>IF(#REF!="","-",#REF!)</f>
        <v>#REF!</v>
      </c>
      <c r="I73" s="18" t="s">
        <v>18</v>
      </c>
      <c r="J73" s="18" t="s">
        <v>18</v>
      </c>
      <c r="K73" s="18" t="e">
        <f>IF(#REF!=G73,"#","")</f>
        <v>#REF!</v>
      </c>
      <c r="L73" s="36" t="e">
        <f t="shared" si="8"/>
        <v>#REF!</v>
      </c>
      <c r="M73" s="743"/>
      <c r="N73" s="743"/>
      <c r="O73" s="743"/>
      <c r="P73" s="743"/>
      <c r="Q73" s="128"/>
    </row>
    <row r="74" spans="1:18">
      <c r="A74" s="21"/>
      <c r="B74" s="21"/>
      <c r="C74" s="21"/>
      <c r="D74" s="20"/>
      <c r="E74" s="18"/>
      <c r="F74" s="21"/>
      <c r="G74" s="22"/>
      <c r="H74" s="21"/>
      <c r="I74" s="18"/>
      <c r="J74" s="18"/>
      <c r="K74" s="21"/>
      <c r="L74" s="38"/>
      <c r="M74" s="132" t="e">
        <f>IF(D68&gt;0.21,1,-2)</f>
        <v>#REF!</v>
      </c>
      <c r="N74" s="132" t="e">
        <f ca="1">IF(OR(C68=1,C68=0),0,1)</f>
        <v>#REF!</v>
      </c>
      <c r="O74" s="132" t="e">
        <f>IF(OR(MAX(L68:L73)&lt;H68,MAX(L68:L73)&lt;H69,MAX(L68:L73)&lt;H70,MAX(L68:L73)&lt;H71,MAX(L68:L73)&lt;H72,MAX(L68:L73)&lt;H73),0,1)</f>
        <v>#REF!</v>
      </c>
      <c r="P74" s="132" t="e">
        <f>SUM(M74:O74)</f>
        <v>#REF!</v>
      </c>
      <c r="Q74" s="129"/>
    </row>
    <row r="75" spans="1:18">
      <c r="A75" s="18">
        <f>A68+1</f>
        <v>10</v>
      </c>
      <c r="B75" s="18">
        <f>A75</f>
        <v>10</v>
      </c>
      <c r="C75" s="19" t="e">
        <f ca="1">IF(CELL("col",#REF!)-4&gt;#REF!,"-",#REF!/#REF!)</f>
        <v>#REF!</v>
      </c>
      <c r="D75" s="19" t="e">
        <f>#REF!</f>
        <v>#REF!</v>
      </c>
      <c r="E75" s="19" t="e">
        <f ca="1">IF(CELL("col",#REF!)-4&gt;#REF!,"-",IF(ISERR(PEARSON(#REF!,#REF!)),0,PEARSON(#REF!,#REF!)))</f>
        <v>#REF!</v>
      </c>
      <c r="F75" s="21"/>
      <c r="G75" s="22" t="s">
        <v>1</v>
      </c>
      <c r="H75" s="19" t="e">
        <f>IF(#REF!="","-",#REF!)</f>
        <v>#REF!</v>
      </c>
      <c r="I75" s="18" t="s">
        <v>18</v>
      </c>
      <c r="J75" s="18" t="s">
        <v>18</v>
      </c>
      <c r="K75" s="18" t="e">
        <f>IF(#REF!=G75,"#","")</f>
        <v>#REF!</v>
      </c>
      <c r="L75" s="36" t="e">
        <f t="shared" ref="L75:L80" si="9">IF(K75&lt;&gt;"",H75,0)</f>
        <v>#REF!</v>
      </c>
      <c r="M75" s="743" t="e">
        <f>IF(D75&gt;0.21,"Dapat Membedakan","Tidak dapat membedakan")</f>
        <v>#REF!</v>
      </c>
      <c r="N75" s="743" t="e">
        <f ca="1">IF(C75&gt;0.7,"Mudah",IF(AND(C75&lt;0.7,C75&gt;=0.3),"Sedang","Sulit"))</f>
        <v>#REF!</v>
      </c>
      <c r="O75" s="743" t="e">
        <f>IF(OR(MAX(L75:L80)&lt;H75,MAX(L75:L80)&lt;H76,MAX(L75:L80)&lt;H77,MAX(L75:L80)&lt;H78,MAX(L75:L80)&lt;H79,MAX(L75:L80)&lt;H80),"Ada Option lain yang bekerja lebih baik.","Baik")</f>
        <v>#REF!</v>
      </c>
      <c r="P75" s="743" t="e">
        <f>IF(P81&gt;2,"Dapat diterima",IF(AND(P81&gt;0,P81&lt;=2),"Soal sebaiknya Direvisi","Ditolak/ Jangan Digunakan"))</f>
        <v>#REF!</v>
      </c>
      <c r="Q75" s="128"/>
    </row>
    <row r="76" spans="1:18">
      <c r="A76" s="21"/>
      <c r="B76" s="21"/>
      <c r="C76" s="21"/>
      <c r="D76" s="20"/>
      <c r="E76" s="18"/>
      <c r="F76" s="21"/>
      <c r="G76" s="22" t="s">
        <v>13</v>
      </c>
      <c r="H76" s="19" t="e">
        <f>IF(#REF!="","-",#REF!)</f>
        <v>#REF!</v>
      </c>
      <c r="I76" s="18" t="s">
        <v>18</v>
      </c>
      <c r="J76" s="18" t="s">
        <v>18</v>
      </c>
      <c r="K76" s="18" t="e">
        <f>IF(#REF!=G76,"#","")</f>
        <v>#REF!</v>
      </c>
      <c r="L76" s="36" t="e">
        <f t="shared" si="9"/>
        <v>#REF!</v>
      </c>
      <c r="M76" s="743"/>
      <c r="N76" s="743"/>
      <c r="O76" s="743"/>
      <c r="P76" s="743"/>
      <c r="Q76" s="128"/>
    </row>
    <row r="77" spans="1:18">
      <c r="A77" s="21"/>
      <c r="B77" s="21"/>
      <c r="C77" s="21"/>
      <c r="D77" s="20"/>
      <c r="E77" s="18"/>
      <c r="F77" s="21"/>
      <c r="G77" s="22" t="s">
        <v>14</v>
      </c>
      <c r="H77" s="19" t="e">
        <f>IF(#REF!="","-",#REF!)</f>
        <v>#REF!</v>
      </c>
      <c r="I77" s="18" t="s">
        <v>18</v>
      </c>
      <c r="J77" s="18" t="s">
        <v>18</v>
      </c>
      <c r="K77" s="18" t="e">
        <f>IF(#REF!=G77,"#","")</f>
        <v>#REF!</v>
      </c>
      <c r="L77" s="36" t="e">
        <f t="shared" si="9"/>
        <v>#REF!</v>
      </c>
      <c r="M77" s="743"/>
      <c r="N77" s="743"/>
      <c r="O77" s="743"/>
      <c r="P77" s="743"/>
      <c r="Q77" s="128"/>
    </row>
    <row r="78" spans="1:18">
      <c r="A78" s="21"/>
      <c r="B78" s="21"/>
      <c r="C78" s="21"/>
      <c r="D78" s="20"/>
      <c r="E78" s="18"/>
      <c r="F78" s="21"/>
      <c r="G78" s="22" t="s">
        <v>15</v>
      </c>
      <c r="H78" s="19" t="e">
        <f>IF(#REF!="","-",#REF!)</f>
        <v>#REF!</v>
      </c>
      <c r="I78" s="18" t="s">
        <v>18</v>
      </c>
      <c r="J78" s="18" t="s">
        <v>18</v>
      </c>
      <c r="K78" s="18" t="e">
        <f>IF(#REF!=G78,"#","")</f>
        <v>#REF!</v>
      </c>
      <c r="L78" s="36" t="e">
        <f t="shared" si="9"/>
        <v>#REF!</v>
      </c>
      <c r="M78" s="743"/>
      <c r="N78" s="743"/>
      <c r="O78" s="743"/>
      <c r="P78" s="743"/>
      <c r="Q78" s="128"/>
    </row>
    <row r="79" spans="1:18">
      <c r="A79" s="21"/>
      <c r="B79" s="21"/>
      <c r="C79" s="21"/>
      <c r="D79" s="20"/>
      <c r="E79" s="18"/>
      <c r="F79" s="21"/>
      <c r="G79" s="22" t="s">
        <v>16</v>
      </c>
      <c r="H79" s="19" t="e">
        <f>IF(#REF!="","-",#REF!)</f>
        <v>#REF!</v>
      </c>
      <c r="I79" s="18" t="s">
        <v>18</v>
      </c>
      <c r="J79" s="18" t="s">
        <v>18</v>
      </c>
      <c r="K79" s="18" t="e">
        <f>IF(#REF!=G79,"#","")</f>
        <v>#REF!</v>
      </c>
      <c r="L79" s="36" t="e">
        <f t="shared" si="9"/>
        <v>#REF!</v>
      </c>
      <c r="M79" s="743"/>
      <c r="N79" s="743"/>
      <c r="O79" s="743"/>
      <c r="P79" s="743"/>
      <c r="Q79" s="128"/>
    </row>
    <row r="80" spans="1:18">
      <c r="A80" s="21"/>
      <c r="B80" s="21"/>
      <c r="C80" s="21"/>
      <c r="D80" s="20"/>
      <c r="E80" s="18"/>
      <c r="F80" s="21"/>
      <c r="G80" s="22" t="s">
        <v>17</v>
      </c>
      <c r="H80" s="19" t="e">
        <f>IF(#REF!="","-",#REF!)</f>
        <v>#REF!</v>
      </c>
      <c r="I80" s="18" t="s">
        <v>18</v>
      </c>
      <c r="J80" s="18" t="s">
        <v>18</v>
      </c>
      <c r="K80" s="18" t="e">
        <f>IF(#REF!=G80,"#","")</f>
        <v>#REF!</v>
      </c>
      <c r="L80" s="36" t="e">
        <f t="shared" si="9"/>
        <v>#REF!</v>
      </c>
      <c r="M80" s="743"/>
      <c r="N80" s="743"/>
      <c r="O80" s="743"/>
      <c r="P80" s="743"/>
      <c r="Q80" s="128"/>
    </row>
    <row r="81" spans="1:17">
      <c r="A81" s="21"/>
      <c r="B81" s="21"/>
      <c r="C81" s="21"/>
      <c r="D81" s="20"/>
      <c r="E81" s="18"/>
      <c r="F81" s="21"/>
      <c r="G81" s="22"/>
      <c r="H81" s="21"/>
      <c r="I81" s="18"/>
      <c r="J81" s="18"/>
      <c r="K81" s="21"/>
      <c r="L81" s="38"/>
      <c r="M81" s="132" t="e">
        <f>IF(D75&gt;0.21,1,-2)</f>
        <v>#REF!</v>
      </c>
      <c r="N81" s="132" t="e">
        <f ca="1">IF(OR(C75=1,C75=0),0,1)</f>
        <v>#REF!</v>
      </c>
      <c r="O81" s="132" t="e">
        <f>IF(OR(MAX(L75:L80)&lt;H75,MAX(L75:L80)&lt;H76,MAX(L75:L80)&lt;H77,MAX(L75:L80)&lt;H78,MAX(L75:L80)&lt;H79,MAX(L75:L80)&lt;H80),0,1)</f>
        <v>#REF!</v>
      </c>
      <c r="P81" s="132" t="e">
        <f>SUM(M81:O81)</f>
        <v>#REF!</v>
      </c>
      <c r="Q81" s="129"/>
    </row>
    <row r="82" spans="1:17" ht="12.75" customHeight="1">
      <c r="A82" s="18">
        <f>A75+1</f>
        <v>11</v>
      </c>
      <c r="B82" s="18">
        <f>A82</f>
        <v>11</v>
      </c>
      <c r="C82" s="19" t="e">
        <f ca="1">IF(CELL("col",#REF!)-4&gt;#REF!,"-",#REF!/#REF!)</f>
        <v>#REF!</v>
      </c>
      <c r="D82" s="19" t="e">
        <f>#REF!</f>
        <v>#REF!</v>
      </c>
      <c r="E82" s="19" t="e">
        <f ca="1">IF(CELL("col",#REF!)-4&gt;#REF!,"-",IF(ISERR(PEARSON(#REF!,#REF!)),0,PEARSON(#REF!,#REF!)))</f>
        <v>#REF!</v>
      </c>
      <c r="F82" s="21"/>
      <c r="G82" s="22" t="s">
        <v>1</v>
      </c>
      <c r="H82" s="19" t="e">
        <f>IF(#REF!="","-",#REF!)</f>
        <v>#REF!</v>
      </c>
      <c r="I82" s="18" t="s">
        <v>18</v>
      </c>
      <c r="J82" s="18" t="s">
        <v>18</v>
      </c>
      <c r="K82" s="18" t="e">
        <f>IF(#REF!=G82,"#","")</f>
        <v>#REF!</v>
      </c>
      <c r="L82" s="36" t="e">
        <f t="shared" ref="L82:L87" si="10">IF(K82&lt;&gt;"",H82,0)</f>
        <v>#REF!</v>
      </c>
      <c r="M82" s="746" t="e">
        <f>IF(D82&gt;0.21,"Dapat Membedakan","Tidak dapat membedakan")</f>
        <v>#REF!</v>
      </c>
      <c r="N82" s="743" t="e">
        <f ca="1">IF(C82&gt;0.7,"Mudah",IF(AND(C82&lt;0.7,C82&gt;=0.3),"Sedang","Sulit"))</f>
        <v>#REF!</v>
      </c>
      <c r="O82" s="746" t="e">
        <f>IF(OR(MAX(L82:L87)&lt;H82,MAX(L82:L87)&lt;H83,MAX(L82:L87)&lt;H84,MAX(L82:L87)&lt;H85,MAX(L82:L87)&lt;H86,MAX(L82:L87)&lt;H87),"Ada Option lain yang bekerja lebih baik.","Baik")</f>
        <v>#REF!</v>
      </c>
      <c r="P82" s="746" t="e">
        <f>IF(P88&gt;2,"Dapat diterima",IF(AND(P88&gt;0,P88&lt;=2),"Soal sebaiknya Direvisi","Ditolak/ Jangan Digunakan"))</f>
        <v>#REF!</v>
      </c>
      <c r="Q82" s="128"/>
    </row>
    <row r="83" spans="1:17">
      <c r="A83" s="21"/>
      <c r="B83" s="21"/>
      <c r="C83" s="21"/>
      <c r="D83" s="20"/>
      <c r="E83" s="18"/>
      <c r="F83" s="21"/>
      <c r="G83" s="22" t="s">
        <v>13</v>
      </c>
      <c r="H83" s="19" t="e">
        <f>IF(#REF!="","-",#REF!)</f>
        <v>#REF!</v>
      </c>
      <c r="I83" s="18" t="s">
        <v>18</v>
      </c>
      <c r="J83" s="18" t="s">
        <v>18</v>
      </c>
      <c r="K83" s="18" t="e">
        <f>IF(#REF!=G83,"#","")</f>
        <v>#REF!</v>
      </c>
      <c r="L83" s="36" t="e">
        <f t="shared" si="10"/>
        <v>#REF!</v>
      </c>
      <c r="M83" s="747"/>
      <c r="N83" s="743"/>
      <c r="O83" s="747"/>
      <c r="P83" s="747"/>
      <c r="Q83" s="128"/>
    </row>
    <row r="84" spans="1:17">
      <c r="A84" s="21"/>
      <c r="B84" s="21"/>
      <c r="C84" s="21"/>
      <c r="D84" s="20"/>
      <c r="E84" s="18"/>
      <c r="F84" s="21"/>
      <c r="G84" s="22" t="s">
        <v>14</v>
      </c>
      <c r="H84" s="19" t="e">
        <f>IF(#REF!="","-",#REF!)</f>
        <v>#REF!</v>
      </c>
      <c r="I84" s="18" t="s">
        <v>18</v>
      </c>
      <c r="J84" s="18" t="s">
        <v>18</v>
      </c>
      <c r="K84" s="18" t="e">
        <f>IF(#REF!=G84,"#","")</f>
        <v>#REF!</v>
      </c>
      <c r="L84" s="36" t="e">
        <f t="shared" si="10"/>
        <v>#REF!</v>
      </c>
      <c r="M84" s="747"/>
      <c r="N84" s="743"/>
      <c r="O84" s="747"/>
      <c r="P84" s="747"/>
      <c r="Q84" s="128"/>
    </row>
    <row r="85" spans="1:17">
      <c r="A85" s="21"/>
      <c r="B85" s="21"/>
      <c r="C85" s="21"/>
      <c r="D85" s="20"/>
      <c r="E85" s="18"/>
      <c r="F85" s="21"/>
      <c r="G85" s="22" t="s">
        <v>15</v>
      </c>
      <c r="H85" s="19" t="e">
        <f>IF(#REF!="","-",#REF!)</f>
        <v>#REF!</v>
      </c>
      <c r="I85" s="18" t="s">
        <v>18</v>
      </c>
      <c r="J85" s="18" t="s">
        <v>18</v>
      </c>
      <c r="K85" s="18" t="e">
        <f>IF(#REF!=G85,"#","")</f>
        <v>#REF!</v>
      </c>
      <c r="L85" s="36" t="e">
        <f t="shared" si="10"/>
        <v>#REF!</v>
      </c>
      <c r="M85" s="747"/>
      <c r="N85" s="743"/>
      <c r="O85" s="747"/>
      <c r="P85" s="747"/>
      <c r="Q85" s="128"/>
    </row>
    <row r="86" spans="1:17">
      <c r="A86" s="21"/>
      <c r="B86" s="21"/>
      <c r="C86" s="21"/>
      <c r="D86" s="20"/>
      <c r="E86" s="18"/>
      <c r="F86" s="21"/>
      <c r="G86" s="22" t="s">
        <v>16</v>
      </c>
      <c r="H86" s="19" t="e">
        <f>IF(#REF!="","-",#REF!)</f>
        <v>#REF!</v>
      </c>
      <c r="I86" s="18" t="s">
        <v>18</v>
      </c>
      <c r="J86" s="18" t="s">
        <v>18</v>
      </c>
      <c r="K86" s="18" t="e">
        <f>IF(#REF!=G86,"#","")</f>
        <v>#REF!</v>
      </c>
      <c r="L86" s="36" t="e">
        <f t="shared" si="10"/>
        <v>#REF!</v>
      </c>
      <c r="M86" s="747"/>
      <c r="N86" s="743"/>
      <c r="O86" s="747"/>
      <c r="P86" s="747"/>
      <c r="Q86" s="128"/>
    </row>
    <row r="87" spans="1:17">
      <c r="A87" s="21"/>
      <c r="B87" s="21"/>
      <c r="C87" s="21"/>
      <c r="D87" s="20"/>
      <c r="E87" s="18"/>
      <c r="F87" s="21"/>
      <c r="G87" s="22" t="s">
        <v>17</v>
      </c>
      <c r="H87" s="19" t="e">
        <f>IF(#REF!="","-",#REF!)</f>
        <v>#REF!</v>
      </c>
      <c r="I87" s="18" t="s">
        <v>18</v>
      </c>
      <c r="J87" s="18" t="s">
        <v>18</v>
      </c>
      <c r="K87" s="18" t="e">
        <f>IF(#REF!=G87,"#","")</f>
        <v>#REF!</v>
      </c>
      <c r="L87" s="36" t="e">
        <f t="shared" si="10"/>
        <v>#REF!</v>
      </c>
      <c r="M87" s="748"/>
      <c r="N87" s="743"/>
      <c r="O87" s="748"/>
      <c r="P87" s="748"/>
      <c r="Q87" s="128"/>
    </row>
    <row r="88" spans="1:17">
      <c r="A88" s="21"/>
      <c r="B88" s="21"/>
      <c r="C88" s="21"/>
      <c r="D88" s="20"/>
      <c r="E88" s="18"/>
      <c r="F88" s="21"/>
      <c r="G88" s="22"/>
      <c r="H88" s="21"/>
      <c r="I88" s="18"/>
      <c r="J88" s="18"/>
      <c r="K88" s="21"/>
      <c r="L88" s="38"/>
      <c r="M88" s="132" t="e">
        <f>IF(D82&gt;0.21,1,-2)</f>
        <v>#REF!</v>
      </c>
      <c r="N88" s="132" t="e">
        <f ca="1">IF(OR(C82=1,C82=0),0,1)</f>
        <v>#REF!</v>
      </c>
      <c r="O88" s="132" t="e">
        <f>IF(OR(MAX(L82:L87)&lt;H82,MAX(L82:L87)&lt;H83,MAX(L82:L87)&lt;H84,MAX(L82:L87)&lt;H85,MAX(L82:L87)&lt;H86,MAX(L82:L87)&lt;H87),0,1)</f>
        <v>#REF!</v>
      </c>
      <c r="P88" s="132" t="e">
        <f>SUM(M88:O88)</f>
        <v>#REF!</v>
      </c>
      <c r="Q88" s="129"/>
    </row>
    <row r="89" spans="1:17">
      <c r="A89" s="18">
        <f>A82+1</f>
        <v>12</v>
      </c>
      <c r="B89" s="18">
        <f>A89</f>
        <v>12</v>
      </c>
      <c r="C89" s="19" t="e">
        <f ca="1">IF(CELL("col",#REF!)-4&gt;#REF!,"-",#REF!/#REF!)</f>
        <v>#REF!</v>
      </c>
      <c r="D89" s="19" t="e">
        <f>#REF!</f>
        <v>#REF!</v>
      </c>
      <c r="E89" s="19" t="e">
        <f ca="1">IF(CELL("col",#REF!)-4&gt;#REF!,"-",IF(ISERR(PEARSON(#REF!,#REF!)),0,PEARSON(#REF!,#REF!)))</f>
        <v>#REF!</v>
      </c>
      <c r="F89" s="21"/>
      <c r="G89" s="22" t="s">
        <v>1</v>
      </c>
      <c r="H89" s="19" t="e">
        <f>IF(#REF!="","-",#REF!)</f>
        <v>#REF!</v>
      </c>
      <c r="I89" s="18" t="s">
        <v>18</v>
      </c>
      <c r="J89" s="18" t="s">
        <v>18</v>
      </c>
      <c r="K89" s="18" t="e">
        <f>IF(#REF!=G89,"#","")</f>
        <v>#REF!</v>
      </c>
      <c r="L89" s="36" t="e">
        <f t="shared" ref="L89:L94" si="11">IF(K89&lt;&gt;"",H89,0)</f>
        <v>#REF!</v>
      </c>
      <c r="M89" s="743" t="e">
        <f>IF(D89&gt;0.21,"Dapat Membedakan","Tidak dapat membedakan")</f>
        <v>#REF!</v>
      </c>
      <c r="N89" s="743" t="e">
        <f ca="1">IF(C89&gt;0.7,"Mudah",IF(AND(C89&lt;0.7,C89&gt;=0.3),"Sedang","Sulit"))</f>
        <v>#REF!</v>
      </c>
      <c r="O89" s="743" t="e">
        <f>IF(OR(MAX(L89:L94)&lt;H89,MAX(L89:L94)&lt;H90,MAX(L89:L94)&lt;H91,MAX(L89:L94)&lt;H92,MAX(L89:L94)&lt;H93,MAX(L89:L94)&lt;H94),"Ada Option lain yang bekerja lebih baik.","Baik")</f>
        <v>#REF!</v>
      </c>
      <c r="P89" s="743" t="e">
        <f>IF(P95&gt;2,"Dapat diterima",IF(AND(P95&gt;0,P95&lt;=2),"Soal sebaiknya Direvisi","Ditolak/ Jangan Digunakan"))</f>
        <v>#REF!</v>
      </c>
      <c r="Q89" s="128"/>
    </row>
    <row r="90" spans="1:17">
      <c r="A90" s="21"/>
      <c r="B90" s="21"/>
      <c r="C90" s="21"/>
      <c r="D90" s="20"/>
      <c r="E90" s="18"/>
      <c r="F90" s="21"/>
      <c r="G90" s="22" t="s">
        <v>13</v>
      </c>
      <c r="H90" s="19" t="e">
        <f>IF(#REF!="","-",#REF!)</f>
        <v>#REF!</v>
      </c>
      <c r="I90" s="18" t="s">
        <v>18</v>
      </c>
      <c r="J90" s="18" t="s">
        <v>18</v>
      </c>
      <c r="K90" s="18" t="e">
        <f>IF(#REF!=G90,"#","")</f>
        <v>#REF!</v>
      </c>
      <c r="L90" s="36" t="e">
        <f t="shared" si="11"/>
        <v>#REF!</v>
      </c>
      <c r="M90" s="743"/>
      <c r="N90" s="743"/>
      <c r="O90" s="743"/>
      <c r="P90" s="743"/>
      <c r="Q90" s="128"/>
    </row>
    <row r="91" spans="1:17">
      <c r="A91" s="21"/>
      <c r="B91" s="21"/>
      <c r="C91" s="21"/>
      <c r="D91" s="20"/>
      <c r="E91" s="18"/>
      <c r="F91" s="21"/>
      <c r="G91" s="22" t="s">
        <v>14</v>
      </c>
      <c r="H91" s="19" t="e">
        <f>IF(#REF!="","-",#REF!)</f>
        <v>#REF!</v>
      </c>
      <c r="I91" s="18" t="s">
        <v>18</v>
      </c>
      <c r="J91" s="18" t="s">
        <v>18</v>
      </c>
      <c r="K91" s="18" t="e">
        <f>IF(#REF!=G91,"#","")</f>
        <v>#REF!</v>
      </c>
      <c r="L91" s="36" t="e">
        <f t="shared" si="11"/>
        <v>#REF!</v>
      </c>
      <c r="M91" s="743"/>
      <c r="N91" s="743"/>
      <c r="O91" s="743"/>
      <c r="P91" s="743"/>
      <c r="Q91" s="128"/>
    </row>
    <row r="92" spans="1:17">
      <c r="A92" s="21"/>
      <c r="B92" s="21"/>
      <c r="C92" s="21"/>
      <c r="D92" s="20"/>
      <c r="E92" s="18"/>
      <c r="F92" s="21"/>
      <c r="G92" s="22" t="s">
        <v>15</v>
      </c>
      <c r="H92" s="19" t="e">
        <f>IF(#REF!="","-",#REF!)</f>
        <v>#REF!</v>
      </c>
      <c r="I92" s="18" t="s">
        <v>18</v>
      </c>
      <c r="J92" s="18" t="s">
        <v>18</v>
      </c>
      <c r="K92" s="18" t="e">
        <f>IF(#REF!=G92,"#","")</f>
        <v>#REF!</v>
      </c>
      <c r="L92" s="36" t="e">
        <f t="shared" si="11"/>
        <v>#REF!</v>
      </c>
      <c r="M92" s="743"/>
      <c r="N92" s="743"/>
      <c r="O92" s="743"/>
      <c r="P92" s="743"/>
      <c r="Q92" s="128"/>
    </row>
    <row r="93" spans="1:17">
      <c r="A93" s="21"/>
      <c r="B93" s="21"/>
      <c r="C93" s="21"/>
      <c r="D93" s="20"/>
      <c r="E93" s="18"/>
      <c r="F93" s="21"/>
      <c r="G93" s="22" t="s">
        <v>16</v>
      </c>
      <c r="H93" s="19" t="e">
        <f>IF(#REF!="","-",#REF!)</f>
        <v>#REF!</v>
      </c>
      <c r="I93" s="18" t="s">
        <v>18</v>
      </c>
      <c r="J93" s="18" t="s">
        <v>18</v>
      </c>
      <c r="K93" s="18" t="e">
        <f>IF(#REF!=G93,"#","")</f>
        <v>#REF!</v>
      </c>
      <c r="L93" s="36" t="e">
        <f t="shared" si="11"/>
        <v>#REF!</v>
      </c>
      <c r="M93" s="743"/>
      <c r="N93" s="743"/>
      <c r="O93" s="743"/>
      <c r="P93" s="743"/>
      <c r="Q93" s="128"/>
    </row>
    <row r="94" spans="1:17">
      <c r="A94" s="21"/>
      <c r="B94" s="21"/>
      <c r="C94" s="21"/>
      <c r="D94" s="20"/>
      <c r="E94" s="18"/>
      <c r="F94" s="21"/>
      <c r="G94" s="22" t="s">
        <v>17</v>
      </c>
      <c r="H94" s="19" t="e">
        <f>IF(#REF!="","-",#REF!)</f>
        <v>#REF!</v>
      </c>
      <c r="I94" s="18" t="s">
        <v>18</v>
      </c>
      <c r="J94" s="18" t="s">
        <v>18</v>
      </c>
      <c r="K94" s="18" t="e">
        <f>IF(#REF!=G94,"#","")</f>
        <v>#REF!</v>
      </c>
      <c r="L94" s="36" t="e">
        <f t="shared" si="11"/>
        <v>#REF!</v>
      </c>
      <c r="M94" s="743"/>
      <c r="N94" s="743"/>
      <c r="O94" s="743"/>
      <c r="P94" s="743"/>
      <c r="Q94" s="128"/>
    </row>
    <row r="95" spans="1:17">
      <c r="A95" s="21"/>
      <c r="B95" s="21"/>
      <c r="C95" s="21"/>
      <c r="D95" s="20"/>
      <c r="E95" s="18"/>
      <c r="F95" s="21"/>
      <c r="G95" s="22"/>
      <c r="H95" s="21"/>
      <c r="I95" s="18"/>
      <c r="J95" s="18"/>
      <c r="K95" s="21"/>
      <c r="L95" s="38"/>
      <c r="M95" s="134" t="e">
        <f>IF(D89&gt;0.21,1,-2)</f>
        <v>#REF!</v>
      </c>
      <c r="N95" s="134" t="e">
        <f ca="1">IF(OR(C89=1,C89=0),0,1)</f>
        <v>#REF!</v>
      </c>
      <c r="O95" s="134" t="e">
        <f>IF(OR(MAX(L89:L94)&lt;H89,MAX(L89:L94)&lt;H90,MAX(L89:L94)&lt;H91,MAX(L89:L94)&lt;H92,MAX(L89:L94)&lt;H93,MAX(L89:L94)&lt;H94),0,1)</f>
        <v>#REF!</v>
      </c>
      <c r="P95" s="134" t="e">
        <f>SUM(M95:O95)</f>
        <v>#REF!</v>
      </c>
      <c r="Q95" s="5"/>
    </row>
    <row r="96" spans="1:17">
      <c r="A96" s="18">
        <f>A89+1</f>
        <v>13</v>
      </c>
      <c r="B96" s="18">
        <f>A96</f>
        <v>13</v>
      </c>
      <c r="C96" s="19" t="e">
        <f ca="1">IF(CELL("col",#REF!)-4&gt;#REF!,"-",#REF!/#REF!)</f>
        <v>#REF!</v>
      </c>
      <c r="D96" s="19" t="e">
        <f>#REF!</f>
        <v>#REF!</v>
      </c>
      <c r="E96" s="19" t="e">
        <f ca="1">IF(CELL("col",#REF!)-4&gt;#REF!,"-",IF(ISERR(PEARSON(#REF!,#REF!)),0,PEARSON(#REF!,#REF!)))</f>
        <v>#REF!</v>
      </c>
      <c r="F96" s="21"/>
      <c r="G96" s="22" t="s">
        <v>1</v>
      </c>
      <c r="H96" s="19" t="e">
        <f>IF(#REF!="","-",#REF!)</f>
        <v>#REF!</v>
      </c>
      <c r="I96" s="18" t="s">
        <v>18</v>
      </c>
      <c r="J96" s="18" t="s">
        <v>18</v>
      </c>
      <c r="K96" s="18" t="e">
        <f>IF(#REF!=G96,"#","")</f>
        <v>#REF!</v>
      </c>
      <c r="L96" s="36" t="e">
        <f t="shared" ref="L96:L101" si="12">IF(K96&lt;&gt;"",H96,0)</f>
        <v>#REF!</v>
      </c>
      <c r="M96" s="743" t="e">
        <f>IF(D96&gt;0.21,"Dapat Membedakan","Tidak dapat membedakan")</f>
        <v>#REF!</v>
      </c>
      <c r="N96" s="743" t="e">
        <f ca="1">IF(C96&gt;0.7,"Mudah",IF(AND(C96&lt;0.7,C96&gt;=0.3),"Sedang","Sulit"))</f>
        <v>#REF!</v>
      </c>
      <c r="O96" s="743" t="e">
        <f>IF(OR(MAX(L96:L101)&lt;H96,MAX(L96:L101)&lt;H97,MAX(L96:L101)&lt;H98,MAX(L96:L101)&lt;H99,MAX(L96:L101)&lt;H100,MAX(L96:L101)&lt;H101),"Ada Option lain yang bekerja lebih baik.","Baik")</f>
        <v>#REF!</v>
      </c>
      <c r="P96" s="743" t="e">
        <f>IF(P102&gt;2,"Dapat diterima",IF(AND(P102&gt;0,P102&lt;=2),"Soal sebaiknya Direvisi","Ditolak/ Jangan Digunakan"))</f>
        <v>#REF!</v>
      </c>
      <c r="Q96" s="128"/>
    </row>
    <row r="97" spans="1:17">
      <c r="A97" s="21"/>
      <c r="B97" s="21"/>
      <c r="C97" s="21"/>
      <c r="D97" s="20"/>
      <c r="E97" s="18"/>
      <c r="F97" s="21"/>
      <c r="G97" s="22" t="s">
        <v>13</v>
      </c>
      <c r="H97" s="19" t="e">
        <f>IF(#REF!="","-",#REF!)</f>
        <v>#REF!</v>
      </c>
      <c r="I97" s="18" t="s">
        <v>18</v>
      </c>
      <c r="J97" s="18" t="s">
        <v>18</v>
      </c>
      <c r="K97" s="18" t="e">
        <f>IF(#REF!=G97,"#","")</f>
        <v>#REF!</v>
      </c>
      <c r="L97" s="36" t="e">
        <f t="shared" si="12"/>
        <v>#REF!</v>
      </c>
      <c r="M97" s="743"/>
      <c r="N97" s="743"/>
      <c r="O97" s="743"/>
      <c r="P97" s="743"/>
      <c r="Q97" s="128"/>
    </row>
    <row r="98" spans="1:17">
      <c r="A98" s="21"/>
      <c r="B98" s="21"/>
      <c r="C98" s="21"/>
      <c r="D98" s="20"/>
      <c r="E98" s="18"/>
      <c r="F98" s="21"/>
      <c r="G98" s="22" t="s">
        <v>14</v>
      </c>
      <c r="H98" s="19" t="e">
        <f>IF(#REF!="","-",#REF!)</f>
        <v>#REF!</v>
      </c>
      <c r="I98" s="18" t="s">
        <v>18</v>
      </c>
      <c r="J98" s="18" t="s">
        <v>18</v>
      </c>
      <c r="K98" s="18" t="e">
        <f>IF(#REF!=G98,"#","")</f>
        <v>#REF!</v>
      </c>
      <c r="L98" s="36" t="e">
        <f t="shared" si="12"/>
        <v>#REF!</v>
      </c>
      <c r="M98" s="743"/>
      <c r="N98" s="743"/>
      <c r="O98" s="743"/>
      <c r="P98" s="743"/>
      <c r="Q98" s="128"/>
    </row>
    <row r="99" spans="1:17">
      <c r="A99" s="21"/>
      <c r="B99" s="21"/>
      <c r="C99" s="21"/>
      <c r="D99" s="20"/>
      <c r="E99" s="18"/>
      <c r="F99" s="21"/>
      <c r="G99" s="22" t="s">
        <v>15</v>
      </c>
      <c r="H99" s="19" t="e">
        <f>IF(#REF!="","-",#REF!)</f>
        <v>#REF!</v>
      </c>
      <c r="I99" s="18" t="s">
        <v>18</v>
      </c>
      <c r="J99" s="18" t="s">
        <v>18</v>
      </c>
      <c r="K99" s="18" t="e">
        <f>IF(#REF!=G99,"#","")</f>
        <v>#REF!</v>
      </c>
      <c r="L99" s="36" t="e">
        <f t="shared" si="12"/>
        <v>#REF!</v>
      </c>
      <c r="M99" s="743"/>
      <c r="N99" s="743"/>
      <c r="O99" s="743"/>
      <c r="P99" s="743"/>
      <c r="Q99" s="128"/>
    </row>
    <row r="100" spans="1:17">
      <c r="A100" s="21"/>
      <c r="B100" s="21"/>
      <c r="C100" s="21"/>
      <c r="D100" s="20"/>
      <c r="E100" s="18"/>
      <c r="F100" s="21"/>
      <c r="G100" s="22" t="s">
        <v>16</v>
      </c>
      <c r="H100" s="19" t="e">
        <f>IF(#REF!="","-",#REF!)</f>
        <v>#REF!</v>
      </c>
      <c r="I100" s="18" t="s">
        <v>18</v>
      </c>
      <c r="J100" s="18" t="s">
        <v>18</v>
      </c>
      <c r="K100" s="18" t="e">
        <f>IF(#REF!=G100,"#","")</f>
        <v>#REF!</v>
      </c>
      <c r="L100" s="36" t="e">
        <f t="shared" si="12"/>
        <v>#REF!</v>
      </c>
      <c r="M100" s="743"/>
      <c r="N100" s="743"/>
      <c r="O100" s="743"/>
      <c r="P100" s="743"/>
      <c r="Q100" s="128"/>
    </row>
    <row r="101" spans="1:17">
      <c r="A101" s="21"/>
      <c r="B101" s="21"/>
      <c r="C101" s="21"/>
      <c r="D101" s="20"/>
      <c r="E101" s="18"/>
      <c r="F101" s="21"/>
      <c r="G101" s="22" t="s">
        <v>17</v>
      </c>
      <c r="H101" s="19" t="e">
        <f>IF(#REF!="","-",#REF!)</f>
        <v>#REF!</v>
      </c>
      <c r="I101" s="18" t="s">
        <v>18</v>
      </c>
      <c r="J101" s="18" t="s">
        <v>18</v>
      </c>
      <c r="K101" s="18" t="e">
        <f>IF(#REF!=G101,"#","")</f>
        <v>#REF!</v>
      </c>
      <c r="L101" s="36" t="e">
        <f t="shared" si="12"/>
        <v>#REF!</v>
      </c>
      <c r="M101" s="743"/>
      <c r="N101" s="743"/>
      <c r="O101" s="743"/>
      <c r="P101" s="743"/>
      <c r="Q101" s="128"/>
    </row>
    <row r="102" spans="1:17">
      <c r="A102" s="21"/>
      <c r="B102" s="21"/>
      <c r="C102" s="21"/>
      <c r="D102" s="20"/>
      <c r="E102" s="18"/>
      <c r="F102" s="21"/>
      <c r="G102" s="22"/>
      <c r="H102" s="21"/>
      <c r="I102" s="18"/>
      <c r="J102" s="18"/>
      <c r="K102" s="21"/>
      <c r="L102" s="38"/>
      <c r="M102" s="134" t="e">
        <f>IF(D96&gt;0.21,1,-2)</f>
        <v>#REF!</v>
      </c>
      <c r="N102" s="134" t="e">
        <f ca="1">IF(OR(C96=1,C96=0),0,1)</f>
        <v>#REF!</v>
      </c>
      <c r="O102" s="134" t="e">
        <f>IF(OR(MAX(L96:L101)&lt;H96,MAX(L96:L101)&lt;H97,MAX(L96:L101)&lt;H98,MAX(L96:L101)&lt;H99,MAX(L96:L101)&lt;H100,MAX(L96:L101)&lt;H101),0,1)</f>
        <v>#REF!</v>
      </c>
      <c r="P102" s="134" t="e">
        <f>SUM(M102:O102)</f>
        <v>#REF!</v>
      </c>
      <c r="Q102" s="5"/>
    </row>
    <row r="103" spans="1:17">
      <c r="A103" s="18">
        <f>A96+1</f>
        <v>14</v>
      </c>
      <c r="B103" s="18">
        <f>A103</f>
        <v>14</v>
      </c>
      <c r="C103" s="19" t="e">
        <f ca="1">IF(CELL("col",#REF!)-4&gt;#REF!,"-",#REF!/#REF!)</f>
        <v>#REF!</v>
      </c>
      <c r="D103" s="19" t="e">
        <f>#REF!</f>
        <v>#REF!</v>
      </c>
      <c r="E103" s="19" t="e">
        <f ca="1">IF(CELL("col",#REF!)-4&gt;#REF!,"-",IF(ISERR(PEARSON(#REF!,#REF!)),0,PEARSON(#REF!,#REF!)))</f>
        <v>#REF!</v>
      </c>
      <c r="F103" s="21"/>
      <c r="G103" s="22" t="s">
        <v>1</v>
      </c>
      <c r="H103" s="19" t="e">
        <f>IF(#REF!="","-",#REF!)</f>
        <v>#REF!</v>
      </c>
      <c r="I103" s="18" t="s">
        <v>18</v>
      </c>
      <c r="J103" s="18" t="s">
        <v>18</v>
      </c>
      <c r="K103" s="18" t="e">
        <f>IF(#REF!=G103,"#","")</f>
        <v>#REF!</v>
      </c>
      <c r="L103" s="36" t="e">
        <f t="shared" ref="L103:L108" si="13">IF(K103&lt;&gt;"",H103,0)</f>
        <v>#REF!</v>
      </c>
      <c r="M103" s="743" t="e">
        <f>IF(D103&gt;0.21,"Dapat Membedakan","Tidak dapat membedakan")</f>
        <v>#REF!</v>
      </c>
      <c r="N103" s="743" t="e">
        <f ca="1">IF(C103&gt;0.7,"Mudah",IF(AND(C103&lt;0.7,C103&gt;=0.3),"Sedang","Sulit"))</f>
        <v>#REF!</v>
      </c>
      <c r="O103" s="743" t="e">
        <f>IF(OR(MAX(L103:L108)&lt;H103,MAX(L103:L108)&lt;H104,MAX(L103:L108)&lt;H105,MAX(L103:L108)&lt;H106,MAX(L103:L108)&lt;H107,MAX(L103:L108)&lt;H108),"Ada Option lain yang bekerja lebih baik.","Baik")</f>
        <v>#REF!</v>
      </c>
      <c r="P103" s="743" t="e">
        <f>IF(P109&gt;2,"Dapat diterima",IF(AND(P109&gt;0,P109&lt;=2),"Soal sebaiknya Direvisi","Ditolak/ Jangan Digunakan"))</f>
        <v>#REF!</v>
      </c>
      <c r="Q103" s="128"/>
    </row>
    <row r="104" spans="1:17">
      <c r="A104" s="21"/>
      <c r="B104" s="21"/>
      <c r="C104" s="21"/>
      <c r="D104" s="20"/>
      <c r="E104" s="18"/>
      <c r="F104" s="21"/>
      <c r="G104" s="22" t="s">
        <v>13</v>
      </c>
      <c r="H104" s="19" t="e">
        <f>IF(#REF!="","-",#REF!)</f>
        <v>#REF!</v>
      </c>
      <c r="I104" s="18" t="s">
        <v>18</v>
      </c>
      <c r="J104" s="18" t="s">
        <v>18</v>
      </c>
      <c r="K104" s="18" t="e">
        <f>IF(#REF!=G104,"#","")</f>
        <v>#REF!</v>
      </c>
      <c r="L104" s="36" t="e">
        <f t="shared" si="13"/>
        <v>#REF!</v>
      </c>
      <c r="M104" s="743"/>
      <c r="N104" s="743"/>
      <c r="O104" s="743"/>
      <c r="P104" s="743"/>
      <c r="Q104" s="128"/>
    </row>
    <row r="105" spans="1:17">
      <c r="A105" s="21"/>
      <c r="B105" s="21"/>
      <c r="C105" s="21"/>
      <c r="D105" s="20"/>
      <c r="E105" s="18"/>
      <c r="F105" s="21"/>
      <c r="G105" s="22" t="s">
        <v>14</v>
      </c>
      <c r="H105" s="19" t="e">
        <f>IF(#REF!="","-",#REF!)</f>
        <v>#REF!</v>
      </c>
      <c r="I105" s="18" t="s">
        <v>18</v>
      </c>
      <c r="J105" s="18" t="s">
        <v>18</v>
      </c>
      <c r="K105" s="18" t="e">
        <f>IF(#REF!=G105,"#","")</f>
        <v>#REF!</v>
      </c>
      <c r="L105" s="36" t="e">
        <f t="shared" si="13"/>
        <v>#REF!</v>
      </c>
      <c r="M105" s="743"/>
      <c r="N105" s="743"/>
      <c r="O105" s="743"/>
      <c r="P105" s="743"/>
      <c r="Q105" s="128"/>
    </row>
    <row r="106" spans="1:17">
      <c r="A106" s="21"/>
      <c r="B106" s="21"/>
      <c r="C106" s="21"/>
      <c r="D106" s="20"/>
      <c r="E106" s="18"/>
      <c r="F106" s="21"/>
      <c r="G106" s="22" t="s">
        <v>15</v>
      </c>
      <c r="H106" s="19" t="e">
        <f>IF(#REF!="","-",#REF!)</f>
        <v>#REF!</v>
      </c>
      <c r="I106" s="18" t="s">
        <v>18</v>
      </c>
      <c r="J106" s="18" t="s">
        <v>18</v>
      </c>
      <c r="K106" s="18" t="e">
        <f>IF(#REF!=G106,"#","")</f>
        <v>#REF!</v>
      </c>
      <c r="L106" s="36" t="e">
        <f t="shared" si="13"/>
        <v>#REF!</v>
      </c>
      <c r="M106" s="743"/>
      <c r="N106" s="743"/>
      <c r="O106" s="743"/>
      <c r="P106" s="743"/>
      <c r="Q106" s="128"/>
    </row>
    <row r="107" spans="1:17">
      <c r="A107" s="21"/>
      <c r="B107" s="21"/>
      <c r="C107" s="21"/>
      <c r="D107" s="20"/>
      <c r="E107" s="18"/>
      <c r="F107" s="21"/>
      <c r="G107" s="22" t="s">
        <v>16</v>
      </c>
      <c r="H107" s="19" t="e">
        <f>IF(#REF!="","-",#REF!)</f>
        <v>#REF!</v>
      </c>
      <c r="I107" s="18" t="s">
        <v>18</v>
      </c>
      <c r="J107" s="18" t="s">
        <v>18</v>
      </c>
      <c r="K107" s="18" t="e">
        <f>IF(#REF!=G107,"#","")</f>
        <v>#REF!</v>
      </c>
      <c r="L107" s="36" t="e">
        <f t="shared" si="13"/>
        <v>#REF!</v>
      </c>
      <c r="M107" s="743"/>
      <c r="N107" s="743"/>
      <c r="O107" s="743"/>
      <c r="P107" s="743"/>
      <c r="Q107" s="128"/>
    </row>
    <row r="108" spans="1:17">
      <c r="A108" s="21"/>
      <c r="B108" s="21"/>
      <c r="C108" s="21"/>
      <c r="D108" s="20"/>
      <c r="E108" s="18"/>
      <c r="F108" s="21"/>
      <c r="G108" s="22" t="s">
        <v>17</v>
      </c>
      <c r="H108" s="19" t="e">
        <f>IF(#REF!="","-",#REF!)</f>
        <v>#REF!</v>
      </c>
      <c r="I108" s="18" t="s">
        <v>18</v>
      </c>
      <c r="J108" s="18" t="s">
        <v>18</v>
      </c>
      <c r="K108" s="18" t="e">
        <f>IF(#REF!=G108,"#","")</f>
        <v>#REF!</v>
      </c>
      <c r="L108" s="36" t="e">
        <f t="shared" si="13"/>
        <v>#REF!</v>
      </c>
      <c r="M108" s="743"/>
      <c r="N108" s="743"/>
      <c r="O108" s="743"/>
      <c r="P108" s="743"/>
      <c r="Q108" s="128"/>
    </row>
    <row r="109" spans="1:17">
      <c r="A109" s="21"/>
      <c r="B109" s="21"/>
      <c r="C109" s="21"/>
      <c r="D109" s="20"/>
      <c r="E109" s="18"/>
      <c r="F109" s="21"/>
      <c r="G109" s="22"/>
      <c r="H109" s="21"/>
      <c r="I109" s="18"/>
      <c r="J109" s="18"/>
      <c r="K109" s="21"/>
      <c r="L109" s="38"/>
      <c r="M109" s="134" t="e">
        <f>IF(D103&gt;0.21,1,-2)</f>
        <v>#REF!</v>
      </c>
      <c r="N109" s="134" t="e">
        <f ca="1">IF(OR(C103=1,C103=0),0,1)</f>
        <v>#REF!</v>
      </c>
      <c r="O109" s="134" t="e">
        <f>IF(OR(MAX(L103:L108)&lt;H103,MAX(L103:L108)&lt;H104,MAX(L103:L108)&lt;H105,MAX(L103:L108)&lt;H106,MAX(L103:L108)&lt;H107,MAX(L103:L108)&lt;H108),0,1)</f>
        <v>#REF!</v>
      </c>
      <c r="P109" s="134" t="e">
        <f>SUM(M109:O109)</f>
        <v>#REF!</v>
      </c>
      <c r="Q109" s="5"/>
    </row>
    <row r="110" spans="1:17">
      <c r="A110" s="18">
        <f>A103+1</f>
        <v>15</v>
      </c>
      <c r="B110" s="18">
        <f>A110</f>
        <v>15</v>
      </c>
      <c r="C110" s="19" t="e">
        <f ca="1">IF(CELL("col",#REF!)-4&gt;#REF!,"-",#REF!/#REF!)</f>
        <v>#REF!</v>
      </c>
      <c r="D110" s="19" t="e">
        <f>#REF!</f>
        <v>#REF!</v>
      </c>
      <c r="E110" s="19" t="e">
        <f ca="1">IF(CELL("col",#REF!)-4&gt;#REF!,"-",IF(ISERR(PEARSON(#REF!,#REF!)),0,PEARSON(#REF!,#REF!)))</f>
        <v>#REF!</v>
      </c>
      <c r="F110" s="21"/>
      <c r="G110" s="22" t="s">
        <v>1</v>
      </c>
      <c r="H110" s="19" t="e">
        <f>IF(#REF!="","-",#REF!)</f>
        <v>#REF!</v>
      </c>
      <c r="I110" s="18" t="s">
        <v>18</v>
      </c>
      <c r="J110" s="18" t="s">
        <v>18</v>
      </c>
      <c r="K110" s="18" t="e">
        <f>IF(#REF!=G110,"#","")</f>
        <v>#REF!</v>
      </c>
      <c r="L110" s="36" t="e">
        <f t="shared" ref="L110:L115" si="14">IF(K110&lt;&gt;"",H110,0)</f>
        <v>#REF!</v>
      </c>
      <c r="M110" s="743" t="e">
        <f>IF(D110&gt;0.21,"Dapat Membedakan","Tidak dapat membedakan")</f>
        <v>#REF!</v>
      </c>
      <c r="N110" s="743" t="e">
        <f ca="1">IF(C110&gt;0.7,"Mudah",IF(AND(C110&lt;0.7,C110&gt;=0.3),"Sedang","Sulit"))</f>
        <v>#REF!</v>
      </c>
      <c r="O110" s="743" t="e">
        <f>IF(OR(MAX(L110:L115)&lt;H110,MAX(L110:L115)&lt;H111,MAX(L110:L115)&lt;H112,MAX(L110:L115)&lt;H113,MAX(L110:L115)&lt;H114,MAX(L110:L115)&lt;H115),"Ada Option lain yang bekerja lebih baik.","Baik")</f>
        <v>#REF!</v>
      </c>
      <c r="P110" s="743" t="e">
        <f>IF(P116&gt;2,"Dapat diterima",IF(AND(P116&gt;0,P116&lt;=2),"Soal sebaiknya Direvisi","Ditolak/ Jangan Digunakan"))</f>
        <v>#REF!</v>
      </c>
      <c r="Q110" s="128"/>
    </row>
    <row r="111" spans="1:17">
      <c r="A111" s="21"/>
      <c r="B111" s="21"/>
      <c r="C111" s="21"/>
      <c r="D111" s="20"/>
      <c r="E111" s="18"/>
      <c r="F111" s="21"/>
      <c r="G111" s="22" t="s">
        <v>13</v>
      </c>
      <c r="H111" s="19" t="e">
        <f>IF(#REF!="","-",#REF!)</f>
        <v>#REF!</v>
      </c>
      <c r="I111" s="18" t="s">
        <v>18</v>
      </c>
      <c r="J111" s="18" t="s">
        <v>18</v>
      </c>
      <c r="K111" s="18" t="e">
        <f>IF(#REF!=G111,"#","")</f>
        <v>#REF!</v>
      </c>
      <c r="L111" s="36" t="e">
        <f t="shared" si="14"/>
        <v>#REF!</v>
      </c>
      <c r="M111" s="743"/>
      <c r="N111" s="743"/>
      <c r="O111" s="743"/>
      <c r="P111" s="743"/>
      <c r="Q111" s="128"/>
    </row>
    <row r="112" spans="1:17">
      <c r="A112" s="21"/>
      <c r="B112" s="21"/>
      <c r="C112" s="21"/>
      <c r="D112" s="20"/>
      <c r="E112" s="18"/>
      <c r="F112" s="21"/>
      <c r="G112" s="22" t="s">
        <v>14</v>
      </c>
      <c r="H112" s="19" t="e">
        <f>IF(#REF!="","-",#REF!)</f>
        <v>#REF!</v>
      </c>
      <c r="I112" s="18" t="s">
        <v>18</v>
      </c>
      <c r="J112" s="18" t="s">
        <v>18</v>
      </c>
      <c r="K112" s="18" t="e">
        <f>IF(#REF!=G112,"#","")</f>
        <v>#REF!</v>
      </c>
      <c r="L112" s="36" t="e">
        <f t="shared" si="14"/>
        <v>#REF!</v>
      </c>
      <c r="M112" s="743"/>
      <c r="N112" s="743"/>
      <c r="O112" s="743"/>
      <c r="P112" s="743"/>
      <c r="Q112" s="128"/>
    </row>
    <row r="113" spans="1:17">
      <c r="A113" s="21"/>
      <c r="B113" s="21"/>
      <c r="C113" s="21"/>
      <c r="D113" s="20"/>
      <c r="E113" s="18"/>
      <c r="F113" s="21"/>
      <c r="G113" s="22" t="s">
        <v>15</v>
      </c>
      <c r="H113" s="19" t="e">
        <f>IF(#REF!="","-",#REF!)</f>
        <v>#REF!</v>
      </c>
      <c r="I113" s="18" t="s">
        <v>18</v>
      </c>
      <c r="J113" s="18" t="s">
        <v>18</v>
      </c>
      <c r="K113" s="18" t="e">
        <f>IF(#REF!=G113,"#","")</f>
        <v>#REF!</v>
      </c>
      <c r="L113" s="36" t="e">
        <f t="shared" si="14"/>
        <v>#REF!</v>
      </c>
      <c r="M113" s="743"/>
      <c r="N113" s="743"/>
      <c r="O113" s="743"/>
      <c r="P113" s="743"/>
      <c r="Q113" s="128"/>
    </row>
    <row r="114" spans="1:17">
      <c r="A114" s="21"/>
      <c r="B114" s="21"/>
      <c r="C114" s="21"/>
      <c r="D114" s="20"/>
      <c r="E114" s="18"/>
      <c r="F114" s="21"/>
      <c r="G114" s="22" t="s">
        <v>16</v>
      </c>
      <c r="H114" s="19" t="e">
        <f>IF(#REF!="","-",#REF!)</f>
        <v>#REF!</v>
      </c>
      <c r="I114" s="18" t="s">
        <v>18</v>
      </c>
      <c r="J114" s="18" t="s">
        <v>18</v>
      </c>
      <c r="K114" s="18" t="e">
        <f>IF(#REF!=G114,"#","")</f>
        <v>#REF!</v>
      </c>
      <c r="L114" s="36" t="e">
        <f t="shared" si="14"/>
        <v>#REF!</v>
      </c>
      <c r="M114" s="743"/>
      <c r="N114" s="743"/>
      <c r="O114" s="743"/>
      <c r="P114" s="743"/>
      <c r="Q114" s="128"/>
    </row>
    <row r="115" spans="1:17">
      <c r="A115" s="21"/>
      <c r="B115" s="21"/>
      <c r="C115" s="21"/>
      <c r="D115" s="20"/>
      <c r="E115" s="18"/>
      <c r="F115" s="21"/>
      <c r="G115" s="22" t="s">
        <v>17</v>
      </c>
      <c r="H115" s="19" t="e">
        <f>IF(#REF!="","-",#REF!)</f>
        <v>#REF!</v>
      </c>
      <c r="I115" s="18" t="s">
        <v>18</v>
      </c>
      <c r="J115" s="18" t="s">
        <v>18</v>
      </c>
      <c r="K115" s="18" t="e">
        <f>IF(#REF!=G115,"#","")</f>
        <v>#REF!</v>
      </c>
      <c r="L115" s="36" t="e">
        <f t="shared" si="14"/>
        <v>#REF!</v>
      </c>
      <c r="M115" s="743"/>
      <c r="N115" s="743"/>
      <c r="O115" s="743"/>
      <c r="P115" s="743"/>
      <c r="Q115" s="128"/>
    </row>
    <row r="116" spans="1:17">
      <c r="A116" s="23"/>
      <c r="B116" s="23"/>
      <c r="C116" s="23"/>
      <c r="D116" s="20"/>
      <c r="E116" s="24"/>
      <c r="F116" s="23"/>
      <c r="G116" s="22"/>
      <c r="H116" s="21"/>
      <c r="I116" s="18"/>
      <c r="J116" s="18"/>
      <c r="K116" s="23"/>
      <c r="L116" s="38"/>
      <c r="M116" s="134" t="e">
        <f>IF(D110&gt;0.21,1,-2)</f>
        <v>#REF!</v>
      </c>
      <c r="N116" s="134" t="e">
        <f ca="1">IF(OR(C110=1,C110=0),0,1)</f>
        <v>#REF!</v>
      </c>
      <c r="O116" s="134" t="e">
        <f>IF(OR(MAX(L110:L115)&lt;H110,MAX(L110:L115)&lt;H111,MAX(L110:L115)&lt;H112,MAX(L110:L115)&lt;H113,MAX(L110:L115)&lt;H114,MAX(L110:L115)&lt;H115),0,1)</f>
        <v>#REF!</v>
      </c>
      <c r="P116" s="134" t="e">
        <f>SUM(M116:O116)</f>
        <v>#REF!</v>
      </c>
      <c r="Q116" s="5"/>
    </row>
    <row r="117" spans="1:17">
      <c r="A117" s="18">
        <f>A110+1</f>
        <v>16</v>
      </c>
      <c r="B117" s="18">
        <f>A117</f>
        <v>16</v>
      </c>
      <c r="C117" s="19" t="e">
        <f ca="1">IF(CELL("col",#REF!)-4&gt;#REF!,"-",#REF!/#REF!)</f>
        <v>#REF!</v>
      </c>
      <c r="D117" s="19" t="e">
        <f>#REF!</f>
        <v>#REF!</v>
      </c>
      <c r="E117" s="19" t="e">
        <f ca="1">IF(CELL("col",#REF!)-4&gt;#REF!,"-",IF(ISERR(PEARSON(#REF!,#REF!)),0,PEARSON(#REF!,#REF!)))</f>
        <v>#REF!</v>
      </c>
      <c r="F117" s="21"/>
      <c r="G117" s="22" t="s">
        <v>1</v>
      </c>
      <c r="H117" s="19" t="e">
        <f>IF(#REF!="","-",#REF!)</f>
        <v>#REF!</v>
      </c>
      <c r="I117" s="18" t="s">
        <v>18</v>
      </c>
      <c r="J117" s="18" t="s">
        <v>18</v>
      </c>
      <c r="K117" s="18" t="e">
        <f>IF(#REF!=G117,"#","")</f>
        <v>#REF!</v>
      </c>
      <c r="L117" s="36" t="e">
        <f t="shared" ref="L117:L122" si="15">IF(K117&lt;&gt;"",H117,0)</f>
        <v>#REF!</v>
      </c>
      <c r="M117" s="743" t="e">
        <f>IF(D117&gt;0.21,"Dapat Membedakan","Tidak dapat membedakan")</f>
        <v>#REF!</v>
      </c>
      <c r="N117" s="743" t="e">
        <f ca="1">IF(C117&gt;0.7,"Mudah",IF(AND(C117&lt;0.7,C117&gt;=0.3),"Sedang","Sulit"))</f>
        <v>#REF!</v>
      </c>
      <c r="O117" s="743" t="e">
        <f>IF(OR(MAX(L117:L122)&lt;H117,MAX(L117:L122)&lt;H118,MAX(L117:L122)&lt;H119,MAX(L117:L122)&lt;H120,MAX(L117:L122)&lt;H121,MAX(L117:L122)&lt;H122),"Ada Option lain yang bekerja lebih baik.","Baik")</f>
        <v>#REF!</v>
      </c>
      <c r="P117" s="743" t="e">
        <f>IF(P123&gt;2,"Dapat diterima",IF(AND(P123&gt;0,P123&lt;=2),"Soal sebaiknya Direvisi","Ditolak/ Jangan Digunakan"))</f>
        <v>#REF!</v>
      </c>
      <c r="Q117" s="128"/>
    </row>
    <row r="118" spans="1:17">
      <c r="A118" s="21"/>
      <c r="B118" s="21"/>
      <c r="C118" s="21"/>
      <c r="D118" s="20"/>
      <c r="E118" s="18"/>
      <c r="F118" s="21"/>
      <c r="G118" s="22" t="s">
        <v>13</v>
      </c>
      <c r="H118" s="19" t="e">
        <f>IF(#REF!="","-",#REF!)</f>
        <v>#REF!</v>
      </c>
      <c r="I118" s="18" t="s">
        <v>18</v>
      </c>
      <c r="J118" s="18" t="s">
        <v>18</v>
      </c>
      <c r="K118" s="18" t="e">
        <f>IF(#REF!=G118,"#","")</f>
        <v>#REF!</v>
      </c>
      <c r="L118" s="36" t="e">
        <f t="shared" si="15"/>
        <v>#REF!</v>
      </c>
      <c r="M118" s="743"/>
      <c r="N118" s="743"/>
      <c r="O118" s="743"/>
      <c r="P118" s="743"/>
      <c r="Q118" s="128"/>
    </row>
    <row r="119" spans="1:17">
      <c r="A119" s="21"/>
      <c r="B119" s="21"/>
      <c r="C119" s="21"/>
      <c r="D119" s="20"/>
      <c r="E119" s="18"/>
      <c r="F119" s="21"/>
      <c r="G119" s="22" t="s">
        <v>14</v>
      </c>
      <c r="H119" s="19" t="e">
        <f>IF(#REF!="","-",#REF!)</f>
        <v>#REF!</v>
      </c>
      <c r="I119" s="18" t="s">
        <v>18</v>
      </c>
      <c r="J119" s="18" t="s">
        <v>18</v>
      </c>
      <c r="K119" s="18" t="e">
        <f>IF(#REF!=G119,"#","")</f>
        <v>#REF!</v>
      </c>
      <c r="L119" s="36" t="e">
        <f t="shared" si="15"/>
        <v>#REF!</v>
      </c>
      <c r="M119" s="743"/>
      <c r="N119" s="743"/>
      <c r="O119" s="743"/>
      <c r="P119" s="743"/>
      <c r="Q119" s="128"/>
    </row>
    <row r="120" spans="1:17">
      <c r="A120" s="21"/>
      <c r="B120" s="21"/>
      <c r="C120" s="21"/>
      <c r="D120" s="20"/>
      <c r="E120" s="18"/>
      <c r="F120" s="21"/>
      <c r="G120" s="22" t="s">
        <v>15</v>
      </c>
      <c r="H120" s="19" t="e">
        <f>IF(#REF!="","-",#REF!)</f>
        <v>#REF!</v>
      </c>
      <c r="I120" s="18" t="s">
        <v>18</v>
      </c>
      <c r="J120" s="18" t="s">
        <v>18</v>
      </c>
      <c r="K120" s="18" t="e">
        <f>IF(#REF!=G120,"#","")</f>
        <v>#REF!</v>
      </c>
      <c r="L120" s="36" t="e">
        <f t="shared" si="15"/>
        <v>#REF!</v>
      </c>
      <c r="M120" s="743"/>
      <c r="N120" s="743"/>
      <c r="O120" s="743"/>
      <c r="P120" s="743"/>
      <c r="Q120" s="128"/>
    </row>
    <row r="121" spans="1:17">
      <c r="A121" s="21"/>
      <c r="B121" s="21"/>
      <c r="C121" s="21"/>
      <c r="D121" s="20"/>
      <c r="E121" s="18"/>
      <c r="F121" s="21"/>
      <c r="G121" s="22" t="s">
        <v>16</v>
      </c>
      <c r="H121" s="19" t="e">
        <f>IF(#REF!="","-",#REF!)</f>
        <v>#REF!</v>
      </c>
      <c r="I121" s="18" t="s">
        <v>18</v>
      </c>
      <c r="J121" s="18" t="s">
        <v>18</v>
      </c>
      <c r="K121" s="18" t="e">
        <f>IF(#REF!=G121,"#","")</f>
        <v>#REF!</v>
      </c>
      <c r="L121" s="36" t="e">
        <f t="shared" si="15"/>
        <v>#REF!</v>
      </c>
      <c r="M121" s="743"/>
      <c r="N121" s="743"/>
      <c r="O121" s="743"/>
      <c r="P121" s="743"/>
      <c r="Q121" s="128"/>
    </row>
    <row r="122" spans="1:17">
      <c r="A122" s="21"/>
      <c r="B122" s="21"/>
      <c r="C122" s="21"/>
      <c r="D122" s="20"/>
      <c r="E122" s="18"/>
      <c r="F122" s="21"/>
      <c r="G122" s="22" t="s">
        <v>17</v>
      </c>
      <c r="H122" s="19" t="e">
        <f>IF(#REF!="","-",#REF!)</f>
        <v>#REF!</v>
      </c>
      <c r="I122" s="18" t="s">
        <v>18</v>
      </c>
      <c r="J122" s="18" t="s">
        <v>18</v>
      </c>
      <c r="K122" s="18" t="e">
        <f>IF(#REF!=G122,"#","")</f>
        <v>#REF!</v>
      </c>
      <c r="L122" s="36" t="e">
        <f t="shared" si="15"/>
        <v>#REF!</v>
      </c>
      <c r="M122" s="743"/>
      <c r="N122" s="743"/>
      <c r="O122" s="743"/>
      <c r="P122" s="743"/>
      <c r="Q122" s="128"/>
    </row>
    <row r="123" spans="1:17">
      <c r="A123" s="21"/>
      <c r="B123" s="21"/>
      <c r="C123" s="21"/>
      <c r="D123" s="20"/>
      <c r="E123" s="18"/>
      <c r="F123" s="21"/>
      <c r="G123" s="22"/>
      <c r="H123" s="21"/>
      <c r="I123" s="18"/>
      <c r="J123" s="18"/>
      <c r="K123" s="23"/>
      <c r="L123" s="38"/>
      <c r="M123" s="134" t="e">
        <f>IF(D117&gt;0.21,1,-2)</f>
        <v>#REF!</v>
      </c>
      <c r="N123" s="134" t="e">
        <f ca="1">IF(OR(C117=1,C117=0),0,1)</f>
        <v>#REF!</v>
      </c>
      <c r="O123" s="134" t="e">
        <f>IF(OR(MAX(L117:L122)&lt;H117,MAX(L117:L122)&lt;H118,MAX(L117:L122)&lt;H119,MAX(L117:L122)&lt;H120,MAX(L117:L122)&lt;H121,MAX(L117:L122)&lt;H122),0,1)</f>
        <v>#REF!</v>
      </c>
      <c r="P123" s="134" t="e">
        <f>SUM(M123:O123)</f>
        <v>#REF!</v>
      </c>
      <c r="Q123" s="5"/>
    </row>
    <row r="124" spans="1:17">
      <c r="A124" s="18">
        <f>A117+1</f>
        <v>17</v>
      </c>
      <c r="B124" s="18">
        <f>A124</f>
        <v>17</v>
      </c>
      <c r="C124" s="19" t="e">
        <f ca="1">IF(CELL("col",#REF!)-4&gt;#REF!,"-",#REF!/#REF!)</f>
        <v>#REF!</v>
      </c>
      <c r="D124" s="19" t="e">
        <f>#REF!</f>
        <v>#REF!</v>
      </c>
      <c r="E124" s="19" t="e">
        <f ca="1">IF(CELL("col",#REF!)-4&gt;#REF!,"-",IF(ISERR(PEARSON(#REF!,#REF!)),0,PEARSON(#REF!,#REF!)))</f>
        <v>#REF!</v>
      </c>
      <c r="F124" s="21"/>
      <c r="G124" s="22" t="s">
        <v>1</v>
      </c>
      <c r="H124" s="19" t="e">
        <f>IF(#REF!="","-",#REF!)</f>
        <v>#REF!</v>
      </c>
      <c r="I124" s="18" t="s">
        <v>18</v>
      </c>
      <c r="J124" s="18" t="s">
        <v>18</v>
      </c>
      <c r="K124" s="18" t="e">
        <f>IF(#REF!=G124,"#","")</f>
        <v>#REF!</v>
      </c>
      <c r="L124" s="36" t="e">
        <f t="shared" ref="L124:L129" si="16">IF(K124&lt;&gt;"",H124,0)</f>
        <v>#REF!</v>
      </c>
      <c r="M124" s="743" t="e">
        <f>IF(D124&gt;0.21,"Dapat Membedakan","Tidak dapat membedakan")</f>
        <v>#REF!</v>
      </c>
      <c r="N124" s="743" t="e">
        <f ca="1">IF(C124&gt;0.7,"Mudah",IF(AND(C124&lt;0.7,C124&gt;=0.3),"Sedang","Sulit"))</f>
        <v>#REF!</v>
      </c>
      <c r="O124" s="743" t="e">
        <f>IF(OR(MAX(L124:L129)&lt;H124,MAX(L124:L129)&lt;H125,MAX(L124:L129)&lt;H126,MAX(L124:L129)&lt;H127,MAX(L124:L129)&lt;H128,MAX(L124:L129)&lt;H129),"Ada Option lain yang bekerja lebih baik.","Baik")</f>
        <v>#REF!</v>
      </c>
      <c r="P124" s="743" t="e">
        <f>IF(P130&gt;2,"Dapat diterima",IF(AND(P130&gt;0,P130&lt;=2),"Soal sebaiknya Direvisi","Ditolak/ Jangan Digunakan"))</f>
        <v>#REF!</v>
      </c>
      <c r="Q124" s="128"/>
    </row>
    <row r="125" spans="1:17">
      <c r="A125" s="21"/>
      <c r="B125" s="21"/>
      <c r="C125" s="21"/>
      <c r="D125" s="20"/>
      <c r="E125" s="18"/>
      <c r="F125" s="21"/>
      <c r="G125" s="22" t="s">
        <v>13</v>
      </c>
      <c r="H125" s="19" t="e">
        <f>IF(#REF!="","-",#REF!)</f>
        <v>#REF!</v>
      </c>
      <c r="I125" s="18" t="s">
        <v>18</v>
      </c>
      <c r="J125" s="18" t="s">
        <v>18</v>
      </c>
      <c r="K125" s="18" t="e">
        <f>IF(#REF!=G125,"#","")</f>
        <v>#REF!</v>
      </c>
      <c r="L125" s="36" t="e">
        <f t="shared" si="16"/>
        <v>#REF!</v>
      </c>
      <c r="M125" s="743"/>
      <c r="N125" s="743"/>
      <c r="O125" s="743"/>
      <c r="P125" s="743"/>
      <c r="Q125" s="128"/>
    </row>
    <row r="126" spans="1:17">
      <c r="A126" s="21"/>
      <c r="B126" s="21"/>
      <c r="C126" s="21"/>
      <c r="D126" s="20"/>
      <c r="E126" s="18"/>
      <c r="F126" s="21"/>
      <c r="G126" s="22" t="s">
        <v>14</v>
      </c>
      <c r="H126" s="19" t="e">
        <f>IF(#REF!="","-",#REF!)</f>
        <v>#REF!</v>
      </c>
      <c r="I126" s="18" t="s">
        <v>18</v>
      </c>
      <c r="J126" s="18" t="s">
        <v>18</v>
      </c>
      <c r="K126" s="18" t="e">
        <f>IF(#REF!=G126,"#","")</f>
        <v>#REF!</v>
      </c>
      <c r="L126" s="36" t="e">
        <f t="shared" si="16"/>
        <v>#REF!</v>
      </c>
      <c r="M126" s="743"/>
      <c r="N126" s="743"/>
      <c r="O126" s="743"/>
      <c r="P126" s="743"/>
      <c r="Q126" s="128"/>
    </row>
    <row r="127" spans="1:17">
      <c r="A127" s="21"/>
      <c r="B127" s="21"/>
      <c r="C127" s="21"/>
      <c r="D127" s="20"/>
      <c r="E127" s="18"/>
      <c r="F127" s="21"/>
      <c r="G127" s="22" t="s">
        <v>15</v>
      </c>
      <c r="H127" s="19" t="e">
        <f>IF(#REF!="","-",#REF!)</f>
        <v>#REF!</v>
      </c>
      <c r="I127" s="18" t="s">
        <v>18</v>
      </c>
      <c r="J127" s="18" t="s">
        <v>18</v>
      </c>
      <c r="K127" s="18" t="e">
        <f>IF(#REF!=G127,"#","")</f>
        <v>#REF!</v>
      </c>
      <c r="L127" s="36" t="e">
        <f t="shared" si="16"/>
        <v>#REF!</v>
      </c>
      <c r="M127" s="743"/>
      <c r="N127" s="743"/>
      <c r="O127" s="743"/>
      <c r="P127" s="743"/>
      <c r="Q127" s="128"/>
    </row>
    <row r="128" spans="1:17">
      <c r="A128" s="21"/>
      <c r="B128" s="21"/>
      <c r="C128" s="21"/>
      <c r="D128" s="20"/>
      <c r="E128" s="18"/>
      <c r="F128" s="21"/>
      <c r="G128" s="22" t="s">
        <v>16</v>
      </c>
      <c r="H128" s="19" t="e">
        <f>IF(#REF!="","-",#REF!)</f>
        <v>#REF!</v>
      </c>
      <c r="I128" s="18" t="s">
        <v>18</v>
      </c>
      <c r="J128" s="18" t="s">
        <v>18</v>
      </c>
      <c r="K128" s="18" t="e">
        <f>IF(#REF!=G128,"#","")</f>
        <v>#REF!</v>
      </c>
      <c r="L128" s="36" t="e">
        <f t="shared" si="16"/>
        <v>#REF!</v>
      </c>
      <c r="M128" s="743"/>
      <c r="N128" s="743"/>
      <c r="O128" s="743"/>
      <c r="P128" s="743"/>
      <c r="Q128" s="128"/>
    </row>
    <row r="129" spans="1:17">
      <c r="A129" s="21"/>
      <c r="B129" s="21"/>
      <c r="C129" s="21"/>
      <c r="D129" s="20"/>
      <c r="E129" s="18"/>
      <c r="F129" s="21"/>
      <c r="G129" s="22" t="s">
        <v>17</v>
      </c>
      <c r="H129" s="19" t="e">
        <f>IF(#REF!="","-",#REF!)</f>
        <v>#REF!</v>
      </c>
      <c r="I129" s="18" t="s">
        <v>18</v>
      </c>
      <c r="J129" s="18" t="s">
        <v>18</v>
      </c>
      <c r="K129" s="18" t="e">
        <f>IF(#REF!=G129,"#","")</f>
        <v>#REF!</v>
      </c>
      <c r="L129" s="36" t="e">
        <f t="shared" si="16"/>
        <v>#REF!</v>
      </c>
      <c r="M129" s="743"/>
      <c r="N129" s="743"/>
      <c r="O129" s="743"/>
      <c r="P129" s="743"/>
      <c r="Q129" s="128"/>
    </row>
    <row r="130" spans="1:17">
      <c r="A130" s="21"/>
      <c r="B130" s="21"/>
      <c r="C130" s="21"/>
      <c r="D130" s="20"/>
      <c r="E130" s="18"/>
      <c r="F130" s="21"/>
      <c r="G130" s="22"/>
      <c r="H130" s="21"/>
      <c r="I130" s="18"/>
      <c r="J130" s="18"/>
      <c r="K130" s="23"/>
      <c r="L130" s="38"/>
      <c r="M130" s="134" t="e">
        <f>IF(D124&gt;0.21,1,-2)</f>
        <v>#REF!</v>
      </c>
      <c r="N130" s="134" t="e">
        <f ca="1">IF(OR(C124=1,C124=0),0,1)</f>
        <v>#REF!</v>
      </c>
      <c r="O130" s="134" t="e">
        <f>IF(OR(MAX(L124:L129)&lt;H124,MAX(L124:L129)&lt;H125,MAX(L124:L129)&lt;H126,MAX(L124:L129)&lt;H127,MAX(L124:L129)&lt;H128,MAX(L124:L129)&lt;H129),0,1)</f>
        <v>#REF!</v>
      </c>
      <c r="P130" s="134" t="e">
        <f>SUM(M130:O130)</f>
        <v>#REF!</v>
      </c>
      <c r="Q130" s="5"/>
    </row>
    <row r="131" spans="1:17">
      <c r="A131" s="18">
        <f>A124+1</f>
        <v>18</v>
      </c>
      <c r="B131" s="18">
        <f>A131</f>
        <v>18</v>
      </c>
      <c r="C131" s="19" t="e">
        <f ca="1">IF(CELL("col",#REF!)-4&gt;#REF!,"-",#REF!/#REF!)</f>
        <v>#REF!</v>
      </c>
      <c r="D131" s="19" t="e">
        <f>#REF!</f>
        <v>#REF!</v>
      </c>
      <c r="E131" s="19" t="e">
        <f ca="1">IF(CELL("col",#REF!)-4&gt;#REF!,"-",IF(ISERR(PEARSON(#REF!,#REF!)),0,PEARSON(#REF!,#REF!)))</f>
        <v>#REF!</v>
      </c>
      <c r="F131" s="21"/>
      <c r="G131" s="22" t="s">
        <v>1</v>
      </c>
      <c r="H131" s="19" t="e">
        <f>IF(#REF!="","-",#REF!)</f>
        <v>#REF!</v>
      </c>
      <c r="I131" s="18" t="s">
        <v>18</v>
      </c>
      <c r="J131" s="18" t="s">
        <v>18</v>
      </c>
      <c r="K131" s="18" t="e">
        <f>IF(#REF!=G131,"#","")</f>
        <v>#REF!</v>
      </c>
      <c r="L131" s="36" t="e">
        <f t="shared" ref="L131:L136" si="17">IF(K131&lt;&gt;"",H131,0)</f>
        <v>#REF!</v>
      </c>
      <c r="M131" s="743" t="e">
        <f>IF(D131&gt;0.21,"Dapat Membedakan","Tidak dapat membedakan")</f>
        <v>#REF!</v>
      </c>
      <c r="N131" s="743" t="e">
        <f ca="1">IF(C131&gt;0.7,"Mudah",IF(AND(C131&lt;0.7,C131&gt;=0.3),"Sedang","Sulit"))</f>
        <v>#REF!</v>
      </c>
      <c r="O131" s="743" t="e">
        <f>IF(OR(MAX(L131:L136)&lt;H131,MAX(L131:L136)&lt;H132,MAX(L131:L136)&lt;H133,MAX(L131:L136)&lt;H134,MAX(L131:L136)&lt;H135,MAX(L131:L136)&lt;H136),"Ada Option lain yang bekerja lebih baik.","Baik")</f>
        <v>#REF!</v>
      </c>
      <c r="P131" s="743" t="e">
        <f>IF(P137&gt;2,"Dapat diterima",IF(AND(P137&gt;0,P137&lt;=2),"Soal sebaiknya Direvisi","Ditolak/ Jangan Digunakan"))</f>
        <v>#REF!</v>
      </c>
      <c r="Q131" s="128"/>
    </row>
    <row r="132" spans="1:17">
      <c r="A132" s="21"/>
      <c r="B132" s="21"/>
      <c r="C132" s="21"/>
      <c r="D132" s="20"/>
      <c r="E132" s="18"/>
      <c r="F132" s="21"/>
      <c r="G132" s="22" t="s">
        <v>13</v>
      </c>
      <c r="H132" s="19" t="e">
        <f>IF(#REF!="","-",#REF!)</f>
        <v>#REF!</v>
      </c>
      <c r="I132" s="18" t="s">
        <v>18</v>
      </c>
      <c r="J132" s="18" t="s">
        <v>18</v>
      </c>
      <c r="K132" s="18" t="e">
        <f>IF(#REF!=G132,"#","")</f>
        <v>#REF!</v>
      </c>
      <c r="L132" s="36" t="e">
        <f t="shared" si="17"/>
        <v>#REF!</v>
      </c>
      <c r="M132" s="743"/>
      <c r="N132" s="743"/>
      <c r="O132" s="743"/>
      <c r="P132" s="743"/>
      <c r="Q132" s="128"/>
    </row>
    <row r="133" spans="1:17">
      <c r="A133" s="21"/>
      <c r="B133" s="21"/>
      <c r="C133" s="21"/>
      <c r="D133" s="20"/>
      <c r="E133" s="18"/>
      <c r="F133" s="21"/>
      <c r="G133" s="22" t="s">
        <v>14</v>
      </c>
      <c r="H133" s="19" t="e">
        <f>IF(#REF!="","-",#REF!)</f>
        <v>#REF!</v>
      </c>
      <c r="I133" s="18" t="s">
        <v>18</v>
      </c>
      <c r="J133" s="18" t="s">
        <v>18</v>
      </c>
      <c r="K133" s="18" t="e">
        <f>IF(#REF!=G133,"#","")</f>
        <v>#REF!</v>
      </c>
      <c r="L133" s="36" t="e">
        <f t="shared" si="17"/>
        <v>#REF!</v>
      </c>
      <c r="M133" s="743"/>
      <c r="N133" s="743"/>
      <c r="O133" s="743"/>
      <c r="P133" s="743"/>
      <c r="Q133" s="128"/>
    </row>
    <row r="134" spans="1:17">
      <c r="A134" s="21"/>
      <c r="B134" s="21"/>
      <c r="C134" s="21"/>
      <c r="D134" s="20"/>
      <c r="E134" s="18"/>
      <c r="F134" s="21"/>
      <c r="G134" s="22" t="s">
        <v>15</v>
      </c>
      <c r="H134" s="19" t="e">
        <f>IF(#REF!="","-",#REF!)</f>
        <v>#REF!</v>
      </c>
      <c r="I134" s="18" t="s">
        <v>18</v>
      </c>
      <c r="J134" s="18" t="s">
        <v>18</v>
      </c>
      <c r="K134" s="18" t="e">
        <f>IF(#REF!=G134,"#","")</f>
        <v>#REF!</v>
      </c>
      <c r="L134" s="36" t="e">
        <f t="shared" si="17"/>
        <v>#REF!</v>
      </c>
      <c r="M134" s="743"/>
      <c r="N134" s="743"/>
      <c r="O134" s="743"/>
      <c r="P134" s="743"/>
      <c r="Q134" s="128"/>
    </row>
    <row r="135" spans="1:17">
      <c r="A135" s="21"/>
      <c r="B135" s="21"/>
      <c r="C135" s="21"/>
      <c r="D135" s="20"/>
      <c r="E135" s="18"/>
      <c r="F135" s="21"/>
      <c r="G135" s="22" t="s">
        <v>16</v>
      </c>
      <c r="H135" s="19" t="e">
        <f>IF(#REF!="","-",#REF!)</f>
        <v>#REF!</v>
      </c>
      <c r="I135" s="18" t="s">
        <v>18</v>
      </c>
      <c r="J135" s="18" t="s">
        <v>18</v>
      </c>
      <c r="K135" s="18" t="e">
        <f>IF(#REF!=G135,"#","")</f>
        <v>#REF!</v>
      </c>
      <c r="L135" s="36" t="e">
        <f t="shared" si="17"/>
        <v>#REF!</v>
      </c>
      <c r="M135" s="743"/>
      <c r="N135" s="743"/>
      <c r="O135" s="743"/>
      <c r="P135" s="743"/>
      <c r="Q135" s="128"/>
    </row>
    <row r="136" spans="1:17">
      <c r="A136" s="21"/>
      <c r="B136" s="21"/>
      <c r="C136" s="21"/>
      <c r="D136" s="20"/>
      <c r="E136" s="18"/>
      <c r="F136" s="21"/>
      <c r="G136" s="22" t="s">
        <v>17</v>
      </c>
      <c r="H136" s="19" t="e">
        <f>IF(#REF!="","-",#REF!)</f>
        <v>#REF!</v>
      </c>
      <c r="I136" s="18" t="s">
        <v>18</v>
      </c>
      <c r="J136" s="18" t="s">
        <v>18</v>
      </c>
      <c r="K136" s="18" t="e">
        <f>IF(#REF!=G136,"#","")</f>
        <v>#REF!</v>
      </c>
      <c r="L136" s="36" t="e">
        <f t="shared" si="17"/>
        <v>#REF!</v>
      </c>
      <c r="M136" s="743"/>
      <c r="N136" s="743"/>
      <c r="O136" s="743"/>
      <c r="P136" s="743"/>
      <c r="Q136" s="128"/>
    </row>
    <row r="137" spans="1:17">
      <c r="A137" s="21"/>
      <c r="B137" s="21"/>
      <c r="C137" s="21"/>
      <c r="D137" s="20"/>
      <c r="E137" s="18"/>
      <c r="F137" s="21"/>
      <c r="G137" s="22"/>
      <c r="H137" s="21"/>
      <c r="I137" s="18"/>
      <c r="J137" s="18"/>
      <c r="K137" s="23"/>
      <c r="L137" s="38"/>
      <c r="M137" s="134" t="e">
        <f>IF(D131&gt;0.21,1,-2)</f>
        <v>#REF!</v>
      </c>
      <c r="N137" s="134" t="e">
        <f ca="1">IF(OR(C131=1,C131=0),0,1)</f>
        <v>#REF!</v>
      </c>
      <c r="O137" s="134" t="e">
        <f>IF(OR(MAX(L131:L136)&lt;H131,MAX(L131:L136)&lt;H132,MAX(L131:L136)&lt;H133,MAX(L131:L136)&lt;H134,MAX(L131:L136)&lt;H135,MAX(L131:L136)&lt;H136),0,1)</f>
        <v>#REF!</v>
      </c>
      <c r="P137" s="134" t="e">
        <f>SUM(M137:O137)</f>
        <v>#REF!</v>
      </c>
      <c r="Q137" s="5"/>
    </row>
    <row r="138" spans="1:17">
      <c r="A138" s="18">
        <f>A131+1</f>
        <v>19</v>
      </c>
      <c r="B138" s="18">
        <f>A138</f>
        <v>19</v>
      </c>
      <c r="C138" s="19" t="e">
        <f ca="1">IF(CELL("col",#REF!)-4&gt;#REF!,"-",#REF!/#REF!)</f>
        <v>#REF!</v>
      </c>
      <c r="D138" s="19" t="e">
        <f>#REF!</f>
        <v>#REF!</v>
      </c>
      <c r="E138" s="19" t="e">
        <f ca="1">IF(CELL("col",#REF!)-4&gt;#REF!,"-",IF(ISERR(PEARSON(#REF!,#REF!)),0,PEARSON(#REF!,#REF!)))</f>
        <v>#REF!</v>
      </c>
      <c r="F138" s="21"/>
      <c r="G138" s="22" t="s">
        <v>1</v>
      </c>
      <c r="H138" s="19" t="e">
        <f>IF(#REF!="","-",#REF!)</f>
        <v>#REF!</v>
      </c>
      <c r="I138" s="18" t="s">
        <v>18</v>
      </c>
      <c r="J138" s="18" t="s">
        <v>18</v>
      </c>
      <c r="K138" s="18" t="e">
        <f>IF(#REF!=G138,"#","")</f>
        <v>#REF!</v>
      </c>
      <c r="L138" s="36" t="e">
        <f t="shared" ref="L138:L143" si="18">IF(K138&lt;&gt;"",H138,0)</f>
        <v>#REF!</v>
      </c>
      <c r="M138" s="743" t="e">
        <f>IF(D138&gt;0.21,"Dapat Membedakan","Tidak dapat membedakan")</f>
        <v>#REF!</v>
      </c>
      <c r="N138" s="743" t="e">
        <f ca="1">IF(C138&gt;0.7,"Mudah",IF(AND(C138&lt;0.7,C138&gt;=0.3),"Sedang","Sulit"))</f>
        <v>#REF!</v>
      </c>
      <c r="O138" s="743" t="e">
        <f>IF(OR(MAX(L138:L143)&lt;H138,MAX(L138:L143)&lt;H139,MAX(L138:L143)&lt;H140,MAX(L138:L143)&lt;H141,MAX(L138:L143)&lt;H142,MAX(L138:L143)&lt;H143),"Ada Option lain yang bekerja lebih baik.","Baik")</f>
        <v>#REF!</v>
      </c>
      <c r="P138" s="743" t="e">
        <f>IF(P144&gt;2,"Dapat diterima",IF(AND(P144&gt;0,P144&lt;=2),"Soal sebaiknya Direvisi","Ditolak/ Jangan Digunakan"))</f>
        <v>#REF!</v>
      </c>
      <c r="Q138" s="128"/>
    </row>
    <row r="139" spans="1:17">
      <c r="A139" s="21"/>
      <c r="B139" s="21"/>
      <c r="C139" s="21"/>
      <c r="D139" s="20"/>
      <c r="E139" s="18"/>
      <c r="F139" s="21"/>
      <c r="G139" s="22" t="s">
        <v>13</v>
      </c>
      <c r="H139" s="19" t="e">
        <f>IF(#REF!="","-",#REF!)</f>
        <v>#REF!</v>
      </c>
      <c r="I139" s="18" t="s">
        <v>18</v>
      </c>
      <c r="J139" s="18" t="s">
        <v>18</v>
      </c>
      <c r="K139" s="18" t="e">
        <f>IF(#REF!=G139,"#","")</f>
        <v>#REF!</v>
      </c>
      <c r="L139" s="36" t="e">
        <f t="shared" si="18"/>
        <v>#REF!</v>
      </c>
      <c r="M139" s="743"/>
      <c r="N139" s="743"/>
      <c r="O139" s="743"/>
      <c r="P139" s="743"/>
      <c r="Q139" s="128"/>
    </row>
    <row r="140" spans="1:17">
      <c r="A140" s="21"/>
      <c r="B140" s="21"/>
      <c r="C140" s="21"/>
      <c r="D140" s="20"/>
      <c r="E140" s="18"/>
      <c r="F140" s="21"/>
      <c r="G140" s="22" t="s">
        <v>14</v>
      </c>
      <c r="H140" s="19" t="e">
        <f>IF(#REF!="","-",#REF!)</f>
        <v>#REF!</v>
      </c>
      <c r="I140" s="18" t="s">
        <v>18</v>
      </c>
      <c r="J140" s="18" t="s">
        <v>18</v>
      </c>
      <c r="K140" s="18" t="e">
        <f>IF(#REF!=G140,"#","")</f>
        <v>#REF!</v>
      </c>
      <c r="L140" s="36" t="e">
        <f t="shared" si="18"/>
        <v>#REF!</v>
      </c>
      <c r="M140" s="743"/>
      <c r="N140" s="743"/>
      <c r="O140" s="743"/>
      <c r="P140" s="743"/>
      <c r="Q140" s="128"/>
    </row>
    <row r="141" spans="1:17">
      <c r="A141" s="21"/>
      <c r="B141" s="21"/>
      <c r="C141" s="21"/>
      <c r="D141" s="20"/>
      <c r="E141" s="18"/>
      <c r="F141" s="21"/>
      <c r="G141" s="22" t="s">
        <v>15</v>
      </c>
      <c r="H141" s="19" t="e">
        <f>IF(#REF!="","-",#REF!)</f>
        <v>#REF!</v>
      </c>
      <c r="I141" s="18" t="s">
        <v>18</v>
      </c>
      <c r="J141" s="18" t="s">
        <v>18</v>
      </c>
      <c r="K141" s="18" t="e">
        <f>IF(#REF!=G141,"#","")</f>
        <v>#REF!</v>
      </c>
      <c r="L141" s="36" t="e">
        <f t="shared" si="18"/>
        <v>#REF!</v>
      </c>
      <c r="M141" s="743"/>
      <c r="N141" s="743"/>
      <c r="O141" s="743"/>
      <c r="P141" s="743"/>
      <c r="Q141" s="128"/>
    </row>
    <row r="142" spans="1:17">
      <c r="A142" s="21"/>
      <c r="B142" s="21"/>
      <c r="C142" s="21"/>
      <c r="D142" s="20"/>
      <c r="E142" s="18"/>
      <c r="F142" s="21"/>
      <c r="G142" s="22" t="s">
        <v>16</v>
      </c>
      <c r="H142" s="19" t="e">
        <f>IF(#REF!="","-",#REF!)</f>
        <v>#REF!</v>
      </c>
      <c r="I142" s="18" t="s">
        <v>18</v>
      </c>
      <c r="J142" s="18" t="s">
        <v>18</v>
      </c>
      <c r="K142" s="18" t="e">
        <f>IF(#REF!=G142,"#","")</f>
        <v>#REF!</v>
      </c>
      <c r="L142" s="36" t="e">
        <f t="shared" si="18"/>
        <v>#REF!</v>
      </c>
      <c r="M142" s="743"/>
      <c r="N142" s="743"/>
      <c r="O142" s="743"/>
      <c r="P142" s="743"/>
      <c r="Q142" s="128"/>
    </row>
    <row r="143" spans="1:17">
      <c r="A143" s="21"/>
      <c r="B143" s="21"/>
      <c r="C143" s="21"/>
      <c r="D143" s="20"/>
      <c r="E143" s="18"/>
      <c r="F143" s="21"/>
      <c r="G143" s="22" t="s">
        <v>17</v>
      </c>
      <c r="H143" s="19" t="e">
        <f>IF(#REF!="","-",#REF!)</f>
        <v>#REF!</v>
      </c>
      <c r="I143" s="18" t="s">
        <v>18</v>
      </c>
      <c r="J143" s="18" t="s">
        <v>18</v>
      </c>
      <c r="K143" s="18" t="e">
        <f>IF(#REF!=G143,"#","")</f>
        <v>#REF!</v>
      </c>
      <c r="L143" s="36" t="e">
        <f t="shared" si="18"/>
        <v>#REF!</v>
      </c>
      <c r="M143" s="743"/>
      <c r="N143" s="743"/>
      <c r="O143" s="743"/>
      <c r="P143" s="743"/>
      <c r="Q143" s="128"/>
    </row>
    <row r="144" spans="1:17">
      <c r="A144" s="21"/>
      <c r="B144" s="21"/>
      <c r="C144" s="21"/>
      <c r="D144" s="20"/>
      <c r="E144" s="18"/>
      <c r="F144" s="21"/>
      <c r="G144" s="22"/>
      <c r="H144" s="21"/>
      <c r="I144" s="18"/>
      <c r="J144" s="18"/>
      <c r="K144" s="23"/>
      <c r="L144" s="38"/>
      <c r="M144" s="134" t="e">
        <f>IF(D138&gt;0.21,1,-2)</f>
        <v>#REF!</v>
      </c>
      <c r="N144" s="134" t="e">
        <f ca="1">IF(OR(C138=1,C138=0),0,1)</f>
        <v>#REF!</v>
      </c>
      <c r="O144" s="134" t="e">
        <f>IF(OR(MAX(L138:L143)&lt;H138,MAX(L138:L143)&lt;H139,MAX(L138:L143)&lt;H140,MAX(L138:L143)&lt;H141,MAX(L138:L143)&lt;H142,MAX(L138:L143)&lt;H143),0,1)</f>
        <v>#REF!</v>
      </c>
      <c r="P144" s="134" t="e">
        <f>SUM(M144:O144)</f>
        <v>#REF!</v>
      </c>
      <c r="Q144" s="5"/>
    </row>
    <row r="145" spans="1:17">
      <c r="A145" s="18">
        <f>A138+1</f>
        <v>20</v>
      </c>
      <c r="B145" s="18">
        <f>A145</f>
        <v>20</v>
      </c>
      <c r="C145" s="19" t="e">
        <f ca="1">IF(CELL("col",#REF!)-4&gt;#REF!,"-",#REF!/#REF!)</f>
        <v>#REF!</v>
      </c>
      <c r="D145" s="19" t="e">
        <f>#REF!</f>
        <v>#REF!</v>
      </c>
      <c r="E145" s="19" t="e">
        <f ca="1">IF(CELL("col",#REF!)-4&gt;#REF!,"-",IF(ISERR(PEARSON(#REF!,#REF!)),0,PEARSON(#REF!,#REF!)))</f>
        <v>#REF!</v>
      </c>
      <c r="F145" s="21"/>
      <c r="G145" s="22" t="s">
        <v>1</v>
      </c>
      <c r="H145" s="19" t="e">
        <f>IF(#REF!="","-",#REF!)</f>
        <v>#REF!</v>
      </c>
      <c r="I145" s="18" t="s">
        <v>18</v>
      </c>
      <c r="J145" s="18" t="s">
        <v>18</v>
      </c>
      <c r="K145" s="18" t="e">
        <f>IF(#REF!=G145,"#","")</f>
        <v>#REF!</v>
      </c>
      <c r="L145" s="36" t="e">
        <f t="shared" ref="L145:L150" si="19">IF(K145&lt;&gt;"",H145,0)</f>
        <v>#REF!</v>
      </c>
      <c r="M145" s="743" t="e">
        <f>IF(D145&gt;0.21,"Dapat Membedakan","Tidak dapat membedakan")</f>
        <v>#REF!</v>
      </c>
      <c r="N145" s="743" t="e">
        <f ca="1">IF(C145&gt;0.7,"Mudah",IF(AND(C145&lt;0.7,C145&gt;=0.3),"Sedang","Sulit"))</f>
        <v>#REF!</v>
      </c>
      <c r="O145" s="743" t="e">
        <f>IF(OR(MAX(L145:L150)&lt;H145,MAX(L145:L150)&lt;H146,MAX(L145:L150)&lt;H147,MAX(L145:L150)&lt;H148,MAX(L145:L150)&lt;H149,MAX(L145:L150)&lt;H150),"Ada Option lain yang bekerja lebih baik.","Baik")</f>
        <v>#REF!</v>
      </c>
      <c r="P145" s="743" t="e">
        <f>IF(P151&gt;2,"Dapat diterima",IF(AND(P151&gt;0,P151&lt;=2),"Soal sebaiknya Direvisi","Ditolak/ Jangan Digunakan"))</f>
        <v>#REF!</v>
      </c>
      <c r="Q145" s="128"/>
    </row>
    <row r="146" spans="1:17">
      <c r="A146" s="21"/>
      <c r="B146" s="21"/>
      <c r="C146" s="21"/>
      <c r="D146" s="20"/>
      <c r="E146" s="18"/>
      <c r="F146" s="21"/>
      <c r="G146" s="22" t="s">
        <v>13</v>
      </c>
      <c r="H146" s="19" t="e">
        <f>IF(#REF!="","-",#REF!)</f>
        <v>#REF!</v>
      </c>
      <c r="I146" s="18" t="s">
        <v>18</v>
      </c>
      <c r="J146" s="18" t="s">
        <v>18</v>
      </c>
      <c r="K146" s="18" t="e">
        <f>IF(#REF!=G146,"#","")</f>
        <v>#REF!</v>
      </c>
      <c r="L146" s="36" t="e">
        <f t="shared" si="19"/>
        <v>#REF!</v>
      </c>
      <c r="M146" s="743"/>
      <c r="N146" s="743"/>
      <c r="O146" s="743"/>
      <c r="P146" s="743"/>
      <c r="Q146" s="128"/>
    </row>
    <row r="147" spans="1:17">
      <c r="A147" s="21"/>
      <c r="B147" s="21"/>
      <c r="C147" s="21"/>
      <c r="D147" s="20"/>
      <c r="E147" s="18"/>
      <c r="F147" s="21"/>
      <c r="G147" s="22" t="s">
        <v>14</v>
      </c>
      <c r="H147" s="19" t="e">
        <f>IF(#REF!="","-",#REF!)</f>
        <v>#REF!</v>
      </c>
      <c r="I147" s="18" t="s">
        <v>18</v>
      </c>
      <c r="J147" s="18" t="s">
        <v>18</v>
      </c>
      <c r="K147" s="18" t="e">
        <f>IF(#REF!=G147,"#","")</f>
        <v>#REF!</v>
      </c>
      <c r="L147" s="36" t="e">
        <f t="shared" si="19"/>
        <v>#REF!</v>
      </c>
      <c r="M147" s="743"/>
      <c r="N147" s="743"/>
      <c r="O147" s="743"/>
      <c r="P147" s="743"/>
      <c r="Q147" s="128"/>
    </row>
    <row r="148" spans="1:17">
      <c r="A148" s="21"/>
      <c r="B148" s="21"/>
      <c r="C148" s="21"/>
      <c r="D148" s="20"/>
      <c r="E148" s="18"/>
      <c r="F148" s="21"/>
      <c r="G148" s="22" t="s">
        <v>15</v>
      </c>
      <c r="H148" s="19" t="e">
        <f>IF(#REF!="","-",#REF!)</f>
        <v>#REF!</v>
      </c>
      <c r="I148" s="18" t="s">
        <v>18</v>
      </c>
      <c r="J148" s="18" t="s">
        <v>18</v>
      </c>
      <c r="K148" s="18" t="e">
        <f>IF(#REF!=G148,"#","")</f>
        <v>#REF!</v>
      </c>
      <c r="L148" s="36" t="e">
        <f t="shared" si="19"/>
        <v>#REF!</v>
      </c>
      <c r="M148" s="743"/>
      <c r="N148" s="743"/>
      <c r="O148" s="743"/>
      <c r="P148" s="743"/>
      <c r="Q148" s="128"/>
    </row>
    <row r="149" spans="1:17">
      <c r="A149" s="21"/>
      <c r="B149" s="21"/>
      <c r="C149" s="21"/>
      <c r="D149" s="20"/>
      <c r="E149" s="18"/>
      <c r="F149" s="21"/>
      <c r="G149" s="22" t="s">
        <v>16</v>
      </c>
      <c r="H149" s="19" t="e">
        <f>IF(#REF!="","-",#REF!)</f>
        <v>#REF!</v>
      </c>
      <c r="I149" s="18" t="s">
        <v>18</v>
      </c>
      <c r="J149" s="18" t="s">
        <v>18</v>
      </c>
      <c r="K149" s="18" t="e">
        <f>IF(#REF!=G149,"#","")</f>
        <v>#REF!</v>
      </c>
      <c r="L149" s="36" t="e">
        <f t="shared" si="19"/>
        <v>#REF!</v>
      </c>
      <c r="M149" s="743"/>
      <c r="N149" s="743"/>
      <c r="O149" s="743"/>
      <c r="P149" s="743"/>
      <c r="Q149" s="128"/>
    </row>
    <row r="150" spans="1:17">
      <c r="A150" s="21"/>
      <c r="B150" s="21"/>
      <c r="C150" s="21"/>
      <c r="D150" s="20"/>
      <c r="E150" s="18"/>
      <c r="F150" s="21"/>
      <c r="G150" s="22" t="s">
        <v>17</v>
      </c>
      <c r="H150" s="19" t="e">
        <f>IF(#REF!="","-",#REF!)</f>
        <v>#REF!</v>
      </c>
      <c r="I150" s="18" t="s">
        <v>18</v>
      </c>
      <c r="J150" s="18" t="s">
        <v>18</v>
      </c>
      <c r="K150" s="18" t="e">
        <f>IF(#REF!=G150,"#","")</f>
        <v>#REF!</v>
      </c>
      <c r="L150" s="36" t="e">
        <f t="shared" si="19"/>
        <v>#REF!</v>
      </c>
      <c r="M150" s="743"/>
      <c r="N150" s="743"/>
      <c r="O150" s="743"/>
      <c r="P150" s="743"/>
      <c r="Q150" s="128"/>
    </row>
    <row r="151" spans="1:17">
      <c r="A151" s="23"/>
      <c r="B151" s="23"/>
      <c r="C151" s="23"/>
      <c r="D151" s="20"/>
      <c r="E151" s="18"/>
      <c r="F151" s="23"/>
      <c r="G151" s="25"/>
      <c r="H151" s="21"/>
      <c r="I151" s="24"/>
      <c r="J151" s="24"/>
      <c r="K151" s="23"/>
      <c r="L151" s="38"/>
      <c r="M151" s="134" t="e">
        <f>IF(D145&gt;0.21,1,-2)</f>
        <v>#REF!</v>
      </c>
      <c r="N151" s="134" t="e">
        <f ca="1">IF(OR(C145=1,C145=0),0,1)</f>
        <v>#REF!</v>
      </c>
      <c r="O151" s="134" t="e">
        <f>IF(OR(MAX(L145:L150)&lt;H145,MAX(L145:L150)&lt;H146,MAX(L145:L150)&lt;H147,MAX(L145:L150)&lt;H148,MAX(L145:L150)&lt;H149,MAX(L145:L150)&lt;H150),0,1)</f>
        <v>#REF!</v>
      </c>
      <c r="P151" s="134" t="e">
        <f>SUM(M151:O151)</f>
        <v>#REF!</v>
      </c>
      <c r="Q151" s="5"/>
    </row>
    <row r="152" spans="1:17">
      <c r="A152" s="18">
        <f>A145+1</f>
        <v>21</v>
      </c>
      <c r="B152" s="18">
        <f>A152</f>
        <v>21</v>
      </c>
      <c r="C152" s="19" t="e">
        <f ca="1">IF(CELL("col",#REF!)-4&gt;#REF!,"-",#REF!/#REF!)</f>
        <v>#REF!</v>
      </c>
      <c r="D152" s="19" t="e">
        <f>#REF!</f>
        <v>#REF!</v>
      </c>
      <c r="E152" s="19" t="e">
        <f ca="1">IF(CELL("col",#REF!)-4&gt;#REF!,"-",IF(ISERR(PEARSON(#REF!,#REF!)),0,PEARSON(#REF!,#REF!)))</f>
        <v>#REF!</v>
      </c>
      <c r="F152" s="21"/>
      <c r="G152" s="22" t="s">
        <v>1</v>
      </c>
      <c r="H152" s="19" t="e">
        <f>IF(#REF!="","-",#REF!)</f>
        <v>#REF!</v>
      </c>
      <c r="I152" s="18" t="s">
        <v>18</v>
      </c>
      <c r="J152" s="18" t="s">
        <v>18</v>
      </c>
      <c r="K152" s="18" t="e">
        <f>IF(#REF!=G152,"#","")</f>
        <v>#REF!</v>
      </c>
      <c r="L152" s="36" t="e">
        <f t="shared" ref="L152:L157" si="20">IF(K152&lt;&gt;"",H152,0)</f>
        <v>#REF!</v>
      </c>
      <c r="M152" s="743" t="e">
        <f>IF(D152&gt;0.21,"Dapat Membedakan","Tidak dapat membedakan")</f>
        <v>#REF!</v>
      </c>
      <c r="N152" s="743" t="e">
        <f ca="1">IF(C152&gt;0.7,"Mudah",IF(AND(C152&lt;0.7,C152&gt;=0.3),"Sedang","Sulit"))</f>
        <v>#REF!</v>
      </c>
      <c r="O152" s="743" t="e">
        <f>IF(OR(MAX(L152:L157)&lt;H152,MAX(L152:L157)&lt;H153,MAX(L152:L157)&lt;H154,MAX(L152:L157)&lt;H155,MAX(L152:L157)&lt;H156,MAX(L152:L157)&lt;H157),"Ada Option lain yang bekerja lebih baik.","Baik")</f>
        <v>#REF!</v>
      </c>
      <c r="P152" s="743" t="e">
        <f>IF(P158&gt;2,"Dapat diterima",IF(AND(P158&gt;0,P158&lt;=2),"Soal sebaiknya Direvisi","Ditolak/ Jangan Digunakan"))</f>
        <v>#REF!</v>
      </c>
      <c r="Q152" s="128"/>
    </row>
    <row r="153" spans="1:17">
      <c r="A153" s="21"/>
      <c r="B153" s="21"/>
      <c r="C153" s="21"/>
      <c r="D153" s="20"/>
      <c r="E153" s="18"/>
      <c r="F153" s="21"/>
      <c r="G153" s="22" t="s">
        <v>13</v>
      </c>
      <c r="H153" s="19" t="e">
        <f>IF(#REF!="","-",#REF!)</f>
        <v>#REF!</v>
      </c>
      <c r="I153" s="18" t="s">
        <v>18</v>
      </c>
      <c r="J153" s="18" t="s">
        <v>18</v>
      </c>
      <c r="K153" s="18" t="e">
        <f>IF(#REF!=G153,"#","")</f>
        <v>#REF!</v>
      </c>
      <c r="L153" s="36" t="e">
        <f t="shared" si="20"/>
        <v>#REF!</v>
      </c>
      <c r="M153" s="743"/>
      <c r="N153" s="743"/>
      <c r="O153" s="743"/>
      <c r="P153" s="743"/>
      <c r="Q153" s="128"/>
    </row>
    <row r="154" spans="1:17">
      <c r="A154" s="21"/>
      <c r="B154" s="21"/>
      <c r="C154" s="21"/>
      <c r="D154" s="20"/>
      <c r="E154" s="18"/>
      <c r="F154" s="21"/>
      <c r="G154" s="22" t="s">
        <v>14</v>
      </c>
      <c r="H154" s="19" t="e">
        <f>IF(#REF!="","-",#REF!)</f>
        <v>#REF!</v>
      </c>
      <c r="I154" s="18" t="s">
        <v>18</v>
      </c>
      <c r="J154" s="18" t="s">
        <v>18</v>
      </c>
      <c r="K154" s="18" t="e">
        <f>IF(#REF!=G154,"#","")</f>
        <v>#REF!</v>
      </c>
      <c r="L154" s="36" t="e">
        <f t="shared" si="20"/>
        <v>#REF!</v>
      </c>
      <c r="M154" s="743"/>
      <c r="N154" s="743"/>
      <c r="O154" s="743"/>
      <c r="P154" s="743"/>
      <c r="Q154" s="128"/>
    </row>
    <row r="155" spans="1:17">
      <c r="A155" s="21"/>
      <c r="B155" s="21"/>
      <c r="C155" s="21"/>
      <c r="D155" s="20"/>
      <c r="E155" s="18"/>
      <c r="F155" s="21"/>
      <c r="G155" s="22" t="s">
        <v>15</v>
      </c>
      <c r="H155" s="19" t="e">
        <f>IF(#REF!="","-",#REF!)</f>
        <v>#REF!</v>
      </c>
      <c r="I155" s="18" t="s">
        <v>18</v>
      </c>
      <c r="J155" s="18" t="s">
        <v>18</v>
      </c>
      <c r="K155" s="18" t="e">
        <f>IF(#REF!=G155,"#","")</f>
        <v>#REF!</v>
      </c>
      <c r="L155" s="36" t="e">
        <f t="shared" si="20"/>
        <v>#REF!</v>
      </c>
      <c r="M155" s="743"/>
      <c r="N155" s="743"/>
      <c r="O155" s="743"/>
      <c r="P155" s="743"/>
      <c r="Q155" s="128"/>
    </row>
    <row r="156" spans="1:17">
      <c r="A156" s="21"/>
      <c r="B156" s="21"/>
      <c r="C156" s="21"/>
      <c r="D156" s="20"/>
      <c r="E156" s="18"/>
      <c r="F156" s="21"/>
      <c r="G156" s="22" t="s">
        <v>16</v>
      </c>
      <c r="H156" s="19" t="e">
        <f>IF(#REF!="","-",#REF!)</f>
        <v>#REF!</v>
      </c>
      <c r="I156" s="18" t="s">
        <v>18</v>
      </c>
      <c r="J156" s="18" t="s">
        <v>18</v>
      </c>
      <c r="K156" s="18" t="e">
        <f>IF(#REF!=G156,"#","")</f>
        <v>#REF!</v>
      </c>
      <c r="L156" s="36" t="e">
        <f t="shared" si="20"/>
        <v>#REF!</v>
      </c>
      <c r="M156" s="743"/>
      <c r="N156" s="743"/>
      <c r="O156" s="743"/>
      <c r="P156" s="743"/>
      <c r="Q156" s="128"/>
    </row>
    <row r="157" spans="1:17">
      <c r="A157" s="21"/>
      <c r="B157" s="21"/>
      <c r="C157" s="21"/>
      <c r="D157" s="20"/>
      <c r="E157" s="18"/>
      <c r="F157" s="21"/>
      <c r="G157" s="22" t="s">
        <v>17</v>
      </c>
      <c r="H157" s="19" t="e">
        <f>IF(#REF!="","-",#REF!)</f>
        <v>#REF!</v>
      </c>
      <c r="I157" s="18" t="s">
        <v>18</v>
      </c>
      <c r="J157" s="18" t="s">
        <v>18</v>
      </c>
      <c r="K157" s="18" t="e">
        <f>IF(#REF!=G157,"#","")</f>
        <v>#REF!</v>
      </c>
      <c r="L157" s="36" t="e">
        <f t="shared" si="20"/>
        <v>#REF!</v>
      </c>
      <c r="M157" s="743"/>
      <c r="N157" s="743"/>
      <c r="O157" s="743"/>
      <c r="P157" s="743"/>
      <c r="Q157" s="128"/>
    </row>
    <row r="158" spans="1:17">
      <c r="A158" s="21"/>
      <c r="B158" s="21"/>
      <c r="C158" s="21"/>
      <c r="D158" s="20"/>
      <c r="E158" s="18"/>
      <c r="F158" s="21"/>
      <c r="G158" s="22"/>
      <c r="H158" s="21"/>
      <c r="I158" s="18"/>
      <c r="J158" s="18"/>
      <c r="K158" s="23"/>
      <c r="L158" s="38"/>
      <c r="M158" s="134" t="e">
        <f>IF(D152&gt;0.21,1,-2)</f>
        <v>#REF!</v>
      </c>
      <c r="N158" s="134" t="e">
        <f ca="1">IF(OR(C152=1,C152=0),0,1)</f>
        <v>#REF!</v>
      </c>
      <c r="O158" s="134" t="e">
        <f>IF(OR(MAX(L152:L157)&lt;H152,MAX(L152:L157)&lt;H153,MAX(L152:L157)&lt;H154,MAX(L152:L157)&lt;H155,MAX(L152:L157)&lt;H156,MAX(L152:L157)&lt;H157),0,1)</f>
        <v>#REF!</v>
      </c>
      <c r="P158" s="134" t="e">
        <f>SUM(M158:O158)</f>
        <v>#REF!</v>
      </c>
      <c r="Q158" s="5"/>
    </row>
    <row r="159" spans="1:17">
      <c r="A159" s="18">
        <f>A152+1</f>
        <v>22</v>
      </c>
      <c r="B159" s="18">
        <f>A159</f>
        <v>22</v>
      </c>
      <c r="C159" s="19" t="e">
        <f ca="1">IF(CELL("col",#REF!)-4&gt;#REF!,"-",#REF!/#REF!)</f>
        <v>#REF!</v>
      </c>
      <c r="D159" s="19" t="e">
        <f>#REF!</f>
        <v>#REF!</v>
      </c>
      <c r="E159" s="19" t="e">
        <f ca="1">IF(CELL("col",#REF!)-4&gt;#REF!,"-",IF(ISERR(PEARSON(#REF!,#REF!)),0,PEARSON(#REF!,#REF!)))</f>
        <v>#REF!</v>
      </c>
      <c r="F159" s="21"/>
      <c r="G159" s="22" t="s">
        <v>1</v>
      </c>
      <c r="H159" s="19" t="e">
        <f>IF(#REF!="","-",#REF!)</f>
        <v>#REF!</v>
      </c>
      <c r="I159" s="18" t="s">
        <v>18</v>
      </c>
      <c r="J159" s="18" t="s">
        <v>18</v>
      </c>
      <c r="K159" s="18" t="e">
        <f>IF(#REF!=G159,"#","")</f>
        <v>#REF!</v>
      </c>
      <c r="L159" s="36" t="e">
        <f t="shared" ref="L159:L164" si="21">IF(K159&lt;&gt;"",H159,0)</f>
        <v>#REF!</v>
      </c>
      <c r="M159" s="743" t="e">
        <f>IF(D159&gt;0.21,"Dapat Membedakan","Tidak dapat membedakan")</f>
        <v>#REF!</v>
      </c>
      <c r="N159" s="743" t="e">
        <f ca="1">IF(C159&gt;0.7,"Mudah",IF(AND(C159&lt;0.7,C159&gt;=0.3),"Sedang","Sulit"))</f>
        <v>#REF!</v>
      </c>
      <c r="O159" s="743" t="e">
        <f>IF(OR(MAX(L159:L164)&lt;H159,MAX(L159:L164)&lt;H160,MAX(L159:L164)&lt;H161,MAX(L159:L164)&lt;H162,MAX(L159:L164)&lt;H163,MAX(L159:L164)&lt;H164),"Ada Option lain yang bekerja lebih baik.","Baik")</f>
        <v>#REF!</v>
      </c>
      <c r="P159" s="743" t="e">
        <f>IF(P165&gt;2,"Dapat diterima",IF(AND(P165&gt;0,P165&lt;=2),"Soal sebaiknya Direvisi","Ditolak/ Jangan Digunakan"))</f>
        <v>#REF!</v>
      </c>
      <c r="Q159" s="128"/>
    </row>
    <row r="160" spans="1:17">
      <c r="A160" s="21"/>
      <c r="B160" s="21"/>
      <c r="C160" s="21"/>
      <c r="D160" s="20"/>
      <c r="E160" s="18"/>
      <c r="F160" s="21"/>
      <c r="G160" s="22" t="s">
        <v>13</v>
      </c>
      <c r="H160" s="19" t="e">
        <f>IF(#REF!="","-",#REF!)</f>
        <v>#REF!</v>
      </c>
      <c r="I160" s="18" t="s">
        <v>18</v>
      </c>
      <c r="J160" s="18" t="s">
        <v>18</v>
      </c>
      <c r="K160" s="18" t="e">
        <f>IF(#REF!=G160,"#","")</f>
        <v>#REF!</v>
      </c>
      <c r="L160" s="36" t="e">
        <f t="shared" si="21"/>
        <v>#REF!</v>
      </c>
      <c r="M160" s="743"/>
      <c r="N160" s="743"/>
      <c r="O160" s="743"/>
      <c r="P160" s="743"/>
      <c r="Q160" s="128"/>
    </row>
    <row r="161" spans="1:17">
      <c r="A161" s="21"/>
      <c r="B161" s="21"/>
      <c r="C161" s="21"/>
      <c r="D161" s="20"/>
      <c r="E161" s="18"/>
      <c r="F161" s="21"/>
      <c r="G161" s="22" t="s">
        <v>14</v>
      </c>
      <c r="H161" s="19" t="e">
        <f>IF(#REF!="","-",#REF!)</f>
        <v>#REF!</v>
      </c>
      <c r="I161" s="18" t="s">
        <v>18</v>
      </c>
      <c r="J161" s="18" t="s">
        <v>18</v>
      </c>
      <c r="K161" s="18" t="e">
        <f>IF(#REF!=G161,"#","")</f>
        <v>#REF!</v>
      </c>
      <c r="L161" s="36" t="e">
        <f t="shared" si="21"/>
        <v>#REF!</v>
      </c>
      <c r="M161" s="743"/>
      <c r="N161" s="743"/>
      <c r="O161" s="743"/>
      <c r="P161" s="743"/>
      <c r="Q161" s="128"/>
    </row>
    <row r="162" spans="1:17">
      <c r="A162" s="21"/>
      <c r="B162" s="21"/>
      <c r="C162" s="21"/>
      <c r="D162" s="20"/>
      <c r="E162" s="18"/>
      <c r="F162" s="21"/>
      <c r="G162" s="22" t="s">
        <v>15</v>
      </c>
      <c r="H162" s="19" t="e">
        <f>IF(#REF!="","-",#REF!)</f>
        <v>#REF!</v>
      </c>
      <c r="I162" s="18" t="s">
        <v>18</v>
      </c>
      <c r="J162" s="18" t="s">
        <v>18</v>
      </c>
      <c r="K162" s="18" t="e">
        <f>IF(#REF!=G162,"#","")</f>
        <v>#REF!</v>
      </c>
      <c r="L162" s="36" t="e">
        <f t="shared" si="21"/>
        <v>#REF!</v>
      </c>
      <c r="M162" s="743"/>
      <c r="N162" s="743"/>
      <c r="O162" s="743"/>
      <c r="P162" s="743"/>
      <c r="Q162" s="128"/>
    </row>
    <row r="163" spans="1:17">
      <c r="A163" s="21"/>
      <c r="B163" s="21"/>
      <c r="C163" s="21"/>
      <c r="D163" s="20"/>
      <c r="E163" s="18"/>
      <c r="F163" s="21"/>
      <c r="G163" s="22" t="s">
        <v>16</v>
      </c>
      <c r="H163" s="19" t="e">
        <f>IF(#REF!="","-",#REF!)</f>
        <v>#REF!</v>
      </c>
      <c r="I163" s="18" t="s">
        <v>18</v>
      </c>
      <c r="J163" s="18" t="s">
        <v>18</v>
      </c>
      <c r="K163" s="18" t="e">
        <f>IF(#REF!=G163,"#","")</f>
        <v>#REF!</v>
      </c>
      <c r="L163" s="36" t="e">
        <f t="shared" si="21"/>
        <v>#REF!</v>
      </c>
      <c r="M163" s="743"/>
      <c r="N163" s="743"/>
      <c r="O163" s="743"/>
      <c r="P163" s="743"/>
      <c r="Q163" s="128"/>
    </row>
    <row r="164" spans="1:17">
      <c r="A164" s="21"/>
      <c r="B164" s="21"/>
      <c r="C164" s="21"/>
      <c r="D164" s="20"/>
      <c r="E164" s="18"/>
      <c r="F164" s="21"/>
      <c r="G164" s="22" t="s">
        <v>17</v>
      </c>
      <c r="H164" s="19" t="e">
        <f>IF(#REF!="","-",#REF!)</f>
        <v>#REF!</v>
      </c>
      <c r="I164" s="18" t="s">
        <v>18</v>
      </c>
      <c r="J164" s="18" t="s">
        <v>18</v>
      </c>
      <c r="K164" s="18" t="e">
        <f>IF(#REF!=G164,"#","")</f>
        <v>#REF!</v>
      </c>
      <c r="L164" s="36" t="e">
        <f t="shared" si="21"/>
        <v>#REF!</v>
      </c>
      <c r="M164" s="743"/>
      <c r="N164" s="743"/>
      <c r="O164" s="743"/>
      <c r="P164" s="743"/>
      <c r="Q164" s="128"/>
    </row>
    <row r="165" spans="1:17">
      <c r="A165" s="21"/>
      <c r="B165" s="21"/>
      <c r="C165" s="21"/>
      <c r="D165" s="20"/>
      <c r="E165" s="18"/>
      <c r="F165" s="21"/>
      <c r="G165" s="22"/>
      <c r="H165" s="21"/>
      <c r="I165" s="18"/>
      <c r="J165" s="18"/>
      <c r="K165" s="23"/>
      <c r="L165" s="38"/>
      <c r="M165" s="134" t="e">
        <f>IF(D159&gt;0.21,1,-2)</f>
        <v>#REF!</v>
      </c>
      <c r="N165" s="134" t="e">
        <f ca="1">IF(OR(C159=1,C159=0),0,1)</f>
        <v>#REF!</v>
      </c>
      <c r="O165" s="134" t="e">
        <f>IF(OR(MAX(L159:L164)&lt;H159,MAX(L159:L164)&lt;H160,MAX(L159:L164)&lt;H161,MAX(L159:L164)&lt;H162,MAX(L159:L164)&lt;H163,MAX(L159:L164)&lt;H164),0,1)</f>
        <v>#REF!</v>
      </c>
      <c r="P165" s="134" t="e">
        <f>SUM(M165:O165)</f>
        <v>#REF!</v>
      </c>
      <c r="Q165" s="5"/>
    </row>
    <row r="166" spans="1:17">
      <c r="A166" s="18">
        <f>A159+1</f>
        <v>23</v>
      </c>
      <c r="B166" s="18">
        <f>A166</f>
        <v>23</v>
      </c>
      <c r="C166" s="19" t="e">
        <f ca="1">IF(CELL("col",#REF!)-4&gt;#REF!,"-",#REF!/#REF!)</f>
        <v>#REF!</v>
      </c>
      <c r="D166" s="19" t="e">
        <f>#REF!</f>
        <v>#REF!</v>
      </c>
      <c r="E166" s="19" t="e">
        <f ca="1">IF(CELL("col",#REF!)-4&gt;#REF!,"-",IF(ISERR(PEARSON(#REF!,#REF!)),0,PEARSON(#REF!,#REF!)))</f>
        <v>#REF!</v>
      </c>
      <c r="F166" s="21"/>
      <c r="G166" s="22" t="s">
        <v>1</v>
      </c>
      <c r="H166" s="19" t="e">
        <f>IF(#REF!="","-",#REF!)</f>
        <v>#REF!</v>
      </c>
      <c r="I166" s="18" t="s">
        <v>18</v>
      </c>
      <c r="J166" s="18" t="s">
        <v>18</v>
      </c>
      <c r="K166" s="18" t="e">
        <f>IF(#REF!=G166,"#","")</f>
        <v>#REF!</v>
      </c>
      <c r="L166" s="36" t="e">
        <f t="shared" ref="L166:L171" si="22">IF(K166&lt;&gt;"",H166,0)</f>
        <v>#REF!</v>
      </c>
      <c r="M166" s="743" t="e">
        <f>IF(D166&gt;0.21,"Dapat Membedakan","Tidak dapat membedakan")</f>
        <v>#REF!</v>
      </c>
      <c r="N166" s="743" t="e">
        <f ca="1">IF(C166&gt;0.7,"Mudah",IF(AND(C166&lt;0.7,C166&gt;=0.3),"Sedang","Sulit"))</f>
        <v>#REF!</v>
      </c>
      <c r="O166" s="743" t="e">
        <f>IF(OR(MAX(L166:L171)&lt;H166,MAX(L166:L171)&lt;H167,MAX(L166:L171)&lt;H168,MAX(L166:L171)&lt;H169,MAX(L166:L171)&lt;H170,MAX(L166:L171)&lt;H171),"Ada Option lain yang bekerja lebih baik.","Baik")</f>
        <v>#REF!</v>
      </c>
      <c r="P166" s="743" t="e">
        <f>IF(P172&gt;2,"Dapat diterima",IF(AND(P172&gt;0,P172&lt;=2),"Soal sebaiknya Direvisi","Ditolak/ Jangan Digunakan"))</f>
        <v>#REF!</v>
      </c>
      <c r="Q166" s="128"/>
    </row>
    <row r="167" spans="1:17">
      <c r="A167" s="21"/>
      <c r="B167" s="21"/>
      <c r="C167" s="21"/>
      <c r="D167" s="20"/>
      <c r="E167" s="18"/>
      <c r="F167" s="21"/>
      <c r="G167" s="22" t="s">
        <v>13</v>
      </c>
      <c r="H167" s="19" t="e">
        <f>IF(#REF!="","-",#REF!)</f>
        <v>#REF!</v>
      </c>
      <c r="I167" s="18" t="s">
        <v>18</v>
      </c>
      <c r="J167" s="18" t="s">
        <v>18</v>
      </c>
      <c r="K167" s="18" t="e">
        <f>IF(#REF!=G167,"#","")</f>
        <v>#REF!</v>
      </c>
      <c r="L167" s="36" t="e">
        <f t="shared" si="22"/>
        <v>#REF!</v>
      </c>
      <c r="M167" s="743"/>
      <c r="N167" s="743"/>
      <c r="O167" s="743"/>
      <c r="P167" s="743"/>
      <c r="Q167" s="128"/>
    </row>
    <row r="168" spans="1:17">
      <c r="A168" s="21"/>
      <c r="B168" s="21"/>
      <c r="C168" s="21"/>
      <c r="D168" s="20"/>
      <c r="E168" s="18"/>
      <c r="F168" s="21"/>
      <c r="G168" s="22" t="s">
        <v>14</v>
      </c>
      <c r="H168" s="19" t="e">
        <f>IF(#REF!="","-",#REF!)</f>
        <v>#REF!</v>
      </c>
      <c r="I168" s="18" t="s">
        <v>18</v>
      </c>
      <c r="J168" s="18" t="s">
        <v>18</v>
      </c>
      <c r="K168" s="18" t="e">
        <f>IF(#REF!=G168,"#","")</f>
        <v>#REF!</v>
      </c>
      <c r="L168" s="36" t="e">
        <f t="shared" si="22"/>
        <v>#REF!</v>
      </c>
      <c r="M168" s="743"/>
      <c r="N168" s="743"/>
      <c r="O168" s="743"/>
      <c r="P168" s="743"/>
      <c r="Q168" s="128"/>
    </row>
    <row r="169" spans="1:17">
      <c r="A169" s="21"/>
      <c r="B169" s="21"/>
      <c r="C169" s="21"/>
      <c r="D169" s="20"/>
      <c r="E169" s="18"/>
      <c r="F169" s="21"/>
      <c r="G169" s="22" t="s">
        <v>15</v>
      </c>
      <c r="H169" s="19" t="e">
        <f>IF(#REF!="","-",#REF!)</f>
        <v>#REF!</v>
      </c>
      <c r="I169" s="18" t="s">
        <v>18</v>
      </c>
      <c r="J169" s="18" t="s">
        <v>18</v>
      </c>
      <c r="K169" s="18" t="e">
        <f>IF(#REF!=G169,"#","")</f>
        <v>#REF!</v>
      </c>
      <c r="L169" s="36" t="e">
        <f t="shared" si="22"/>
        <v>#REF!</v>
      </c>
      <c r="M169" s="743"/>
      <c r="N169" s="743"/>
      <c r="O169" s="743"/>
      <c r="P169" s="743"/>
      <c r="Q169" s="128"/>
    </row>
    <row r="170" spans="1:17">
      <c r="A170" s="21"/>
      <c r="B170" s="21"/>
      <c r="C170" s="21"/>
      <c r="D170" s="20"/>
      <c r="E170" s="18"/>
      <c r="F170" s="21"/>
      <c r="G170" s="22" t="s">
        <v>16</v>
      </c>
      <c r="H170" s="19" t="e">
        <f>IF(#REF!="","-",#REF!)</f>
        <v>#REF!</v>
      </c>
      <c r="I170" s="18" t="s">
        <v>18</v>
      </c>
      <c r="J170" s="18" t="s">
        <v>18</v>
      </c>
      <c r="K170" s="18" t="e">
        <f>IF(#REF!=G170,"#","")</f>
        <v>#REF!</v>
      </c>
      <c r="L170" s="36" t="e">
        <f t="shared" si="22"/>
        <v>#REF!</v>
      </c>
      <c r="M170" s="743"/>
      <c r="N170" s="743"/>
      <c r="O170" s="743"/>
      <c r="P170" s="743"/>
      <c r="Q170" s="128"/>
    </row>
    <row r="171" spans="1:17">
      <c r="A171" s="21"/>
      <c r="B171" s="21"/>
      <c r="C171" s="21"/>
      <c r="D171" s="20"/>
      <c r="E171" s="18"/>
      <c r="F171" s="21"/>
      <c r="G171" s="22" t="s">
        <v>17</v>
      </c>
      <c r="H171" s="19" t="e">
        <f>IF(#REF!="","-",#REF!)</f>
        <v>#REF!</v>
      </c>
      <c r="I171" s="18" t="s">
        <v>18</v>
      </c>
      <c r="J171" s="18" t="s">
        <v>18</v>
      </c>
      <c r="K171" s="18" t="e">
        <f>IF(#REF!=G171,"#","")</f>
        <v>#REF!</v>
      </c>
      <c r="L171" s="36" t="e">
        <f t="shared" si="22"/>
        <v>#REF!</v>
      </c>
      <c r="M171" s="743"/>
      <c r="N171" s="743"/>
      <c r="O171" s="743"/>
      <c r="P171" s="743"/>
      <c r="Q171" s="128"/>
    </row>
    <row r="172" spans="1:17">
      <c r="A172" s="21"/>
      <c r="B172" s="21"/>
      <c r="C172" s="21"/>
      <c r="D172" s="20"/>
      <c r="E172" s="18"/>
      <c r="F172" s="21"/>
      <c r="G172" s="22"/>
      <c r="H172" s="21"/>
      <c r="I172" s="18"/>
      <c r="J172" s="18"/>
      <c r="K172" s="23"/>
      <c r="L172" s="38"/>
      <c r="M172" s="134" t="e">
        <f>IF(D166&gt;0.21,1,-2)</f>
        <v>#REF!</v>
      </c>
      <c r="N172" s="134" t="e">
        <f ca="1">IF(OR(C166=1,C166=0),0,1)</f>
        <v>#REF!</v>
      </c>
      <c r="O172" s="134" t="e">
        <f>IF(OR(MAX(L166:L171)&lt;H166,MAX(L166:L171)&lt;H167,MAX(L166:L171)&lt;H168,MAX(L166:L171)&lt;H169,MAX(L166:L171)&lt;H170,MAX(L166:L171)&lt;H171),0,1)</f>
        <v>#REF!</v>
      </c>
      <c r="P172" s="134" t="e">
        <f>SUM(M172:O172)</f>
        <v>#REF!</v>
      </c>
      <c r="Q172" s="5"/>
    </row>
    <row r="173" spans="1:17">
      <c r="A173" s="18">
        <f>A166+1</f>
        <v>24</v>
      </c>
      <c r="B173" s="18">
        <f>A173</f>
        <v>24</v>
      </c>
      <c r="C173" s="19" t="e">
        <f ca="1">IF(CELL("col",#REF!)-4&gt;#REF!,"-",#REF!/#REF!)</f>
        <v>#REF!</v>
      </c>
      <c r="D173" s="19" t="e">
        <f>#REF!</f>
        <v>#REF!</v>
      </c>
      <c r="E173" s="19" t="e">
        <f ca="1">IF(CELL("col",#REF!)-4&gt;#REF!,"-",IF(ISERR(PEARSON(#REF!,#REF!)),0,PEARSON(#REF!,#REF!)))</f>
        <v>#REF!</v>
      </c>
      <c r="F173" s="21"/>
      <c r="G173" s="22" t="s">
        <v>1</v>
      </c>
      <c r="H173" s="19" t="e">
        <f>IF(#REF!="","-",#REF!)</f>
        <v>#REF!</v>
      </c>
      <c r="I173" s="18" t="s">
        <v>18</v>
      </c>
      <c r="J173" s="18" t="s">
        <v>18</v>
      </c>
      <c r="K173" s="18" t="e">
        <f>IF(#REF!=G173,"#","")</f>
        <v>#REF!</v>
      </c>
      <c r="L173" s="36" t="e">
        <f t="shared" ref="L173:L178" si="23">IF(K173&lt;&gt;"",H173,0)</f>
        <v>#REF!</v>
      </c>
      <c r="M173" s="743" t="e">
        <f>IF(D173&gt;0.21,"Dapat Membedakan","Tidak dapat membedakan")</f>
        <v>#REF!</v>
      </c>
      <c r="N173" s="743" t="e">
        <f ca="1">IF(C173&gt;0.7,"Mudah",IF(AND(C173&lt;0.7,C173&gt;=0.3),"Sedang","Sulit"))</f>
        <v>#REF!</v>
      </c>
      <c r="O173" s="743" t="e">
        <f>IF(OR(MAX(L173:L178)&lt;H173,MAX(L173:L178)&lt;H174,MAX(L173:L178)&lt;H175,MAX(L173:L178)&lt;H176,MAX(L173:L178)&lt;H177,MAX(L173:L178)&lt;H178),"Ada Option lain yang bekerja lebih baik.","Baik")</f>
        <v>#REF!</v>
      </c>
      <c r="P173" s="743" t="e">
        <f>IF(P179&gt;2,"Dapat diterima",IF(AND(P179&gt;0,P179&lt;=2),"Soal sebaiknya Direvisi","Ditolak/ Jangan Digunakan"))</f>
        <v>#REF!</v>
      </c>
      <c r="Q173" s="128"/>
    </row>
    <row r="174" spans="1:17">
      <c r="A174" s="21"/>
      <c r="B174" s="21"/>
      <c r="C174" s="21"/>
      <c r="D174" s="20"/>
      <c r="E174" s="18"/>
      <c r="F174" s="21"/>
      <c r="G174" s="22" t="s">
        <v>13</v>
      </c>
      <c r="H174" s="19" t="e">
        <f>IF(#REF!="","-",#REF!)</f>
        <v>#REF!</v>
      </c>
      <c r="I174" s="18" t="s">
        <v>18</v>
      </c>
      <c r="J174" s="18" t="s">
        <v>18</v>
      </c>
      <c r="K174" s="18" t="e">
        <f>IF(#REF!=G174,"#","")</f>
        <v>#REF!</v>
      </c>
      <c r="L174" s="36" t="e">
        <f t="shared" si="23"/>
        <v>#REF!</v>
      </c>
      <c r="M174" s="743"/>
      <c r="N174" s="743"/>
      <c r="O174" s="743"/>
      <c r="P174" s="743"/>
      <c r="Q174" s="128"/>
    </row>
    <row r="175" spans="1:17">
      <c r="A175" s="21"/>
      <c r="B175" s="21"/>
      <c r="C175" s="21"/>
      <c r="D175" s="20"/>
      <c r="E175" s="18"/>
      <c r="F175" s="21"/>
      <c r="G175" s="22" t="s">
        <v>14</v>
      </c>
      <c r="H175" s="19" t="e">
        <f>IF(#REF!="","-",#REF!)</f>
        <v>#REF!</v>
      </c>
      <c r="I175" s="18" t="s">
        <v>18</v>
      </c>
      <c r="J175" s="18" t="s">
        <v>18</v>
      </c>
      <c r="K175" s="18" t="e">
        <f>IF(#REF!=G175,"#","")</f>
        <v>#REF!</v>
      </c>
      <c r="L175" s="36" t="e">
        <f t="shared" si="23"/>
        <v>#REF!</v>
      </c>
      <c r="M175" s="743"/>
      <c r="N175" s="743"/>
      <c r="O175" s="743"/>
      <c r="P175" s="743"/>
      <c r="Q175" s="128"/>
    </row>
    <row r="176" spans="1:17">
      <c r="A176" s="21"/>
      <c r="B176" s="21"/>
      <c r="C176" s="21"/>
      <c r="D176" s="20"/>
      <c r="E176" s="18"/>
      <c r="F176" s="21"/>
      <c r="G176" s="22" t="s">
        <v>15</v>
      </c>
      <c r="H176" s="19" t="e">
        <f>IF(#REF!="","-",#REF!)</f>
        <v>#REF!</v>
      </c>
      <c r="I176" s="18" t="s">
        <v>18</v>
      </c>
      <c r="J176" s="18" t="s">
        <v>18</v>
      </c>
      <c r="K176" s="18" t="e">
        <f>IF(#REF!=G176,"#","")</f>
        <v>#REF!</v>
      </c>
      <c r="L176" s="36" t="e">
        <f t="shared" si="23"/>
        <v>#REF!</v>
      </c>
      <c r="M176" s="743"/>
      <c r="N176" s="743"/>
      <c r="O176" s="743"/>
      <c r="P176" s="743"/>
      <c r="Q176" s="128"/>
    </row>
    <row r="177" spans="1:17">
      <c r="A177" s="21"/>
      <c r="B177" s="21"/>
      <c r="C177" s="21"/>
      <c r="D177" s="20"/>
      <c r="E177" s="18"/>
      <c r="F177" s="21"/>
      <c r="G177" s="22" t="s">
        <v>16</v>
      </c>
      <c r="H177" s="19" t="e">
        <f>IF(#REF!="","-",#REF!)</f>
        <v>#REF!</v>
      </c>
      <c r="I177" s="18" t="s">
        <v>18</v>
      </c>
      <c r="J177" s="18" t="s">
        <v>18</v>
      </c>
      <c r="K177" s="18" t="e">
        <f>IF(#REF!=G177,"#","")</f>
        <v>#REF!</v>
      </c>
      <c r="L177" s="36" t="e">
        <f t="shared" si="23"/>
        <v>#REF!</v>
      </c>
      <c r="M177" s="743"/>
      <c r="N177" s="743"/>
      <c r="O177" s="743"/>
      <c r="P177" s="743"/>
      <c r="Q177" s="128"/>
    </row>
    <row r="178" spans="1:17">
      <c r="A178" s="21"/>
      <c r="B178" s="21"/>
      <c r="C178" s="21"/>
      <c r="D178" s="20"/>
      <c r="E178" s="18"/>
      <c r="F178" s="21"/>
      <c r="G178" s="22" t="s">
        <v>17</v>
      </c>
      <c r="H178" s="19" t="e">
        <f>IF(#REF!="","-",#REF!)</f>
        <v>#REF!</v>
      </c>
      <c r="I178" s="18" t="s">
        <v>18</v>
      </c>
      <c r="J178" s="18" t="s">
        <v>18</v>
      </c>
      <c r="K178" s="18" t="e">
        <f>IF(#REF!=G178,"#","")</f>
        <v>#REF!</v>
      </c>
      <c r="L178" s="36" t="e">
        <f t="shared" si="23"/>
        <v>#REF!</v>
      </c>
      <c r="M178" s="743"/>
      <c r="N178" s="743"/>
      <c r="O178" s="743"/>
      <c r="P178" s="743"/>
      <c r="Q178" s="128"/>
    </row>
    <row r="179" spans="1:17">
      <c r="A179" s="21"/>
      <c r="B179" s="21"/>
      <c r="C179" s="21"/>
      <c r="D179" s="20"/>
      <c r="E179" s="18"/>
      <c r="F179" s="21"/>
      <c r="G179" s="22"/>
      <c r="H179" s="21"/>
      <c r="I179" s="18"/>
      <c r="J179" s="18"/>
      <c r="K179" s="23"/>
      <c r="L179" s="38"/>
      <c r="M179" s="134" t="e">
        <f>IF(D173&gt;0.21,1,-2)</f>
        <v>#REF!</v>
      </c>
      <c r="N179" s="134" t="e">
        <f ca="1">IF(OR(C173=1,C173=0),0,1)</f>
        <v>#REF!</v>
      </c>
      <c r="O179" s="134" t="e">
        <f>IF(OR(MAX(L173:L178)&lt;H173,MAX(L173:L178)&lt;H174,MAX(L173:L178)&lt;H175,MAX(L173:L178)&lt;H176,MAX(L173:L178)&lt;H177,MAX(L173:L178)&lt;H178),0,1)</f>
        <v>#REF!</v>
      </c>
      <c r="P179" s="134" t="e">
        <f>SUM(M179:O179)</f>
        <v>#REF!</v>
      </c>
      <c r="Q179" s="5"/>
    </row>
    <row r="180" spans="1:17">
      <c r="A180" s="18">
        <f>A173+1</f>
        <v>25</v>
      </c>
      <c r="B180" s="18">
        <f>A180</f>
        <v>25</v>
      </c>
      <c r="C180" s="19" t="e">
        <f ca="1">IF(CELL("col",#REF!)-4&gt;#REF!,"-",#REF!/#REF!)</f>
        <v>#REF!</v>
      </c>
      <c r="D180" s="19" t="e">
        <f>#REF!</f>
        <v>#REF!</v>
      </c>
      <c r="E180" s="19" t="e">
        <f ca="1">IF(CELL("col",#REF!)-4&gt;#REF!,"-",IF(ISERR(PEARSON(#REF!,#REF!)),0,PEARSON(#REF!,#REF!)))</f>
        <v>#REF!</v>
      </c>
      <c r="F180" s="21"/>
      <c r="G180" s="22" t="s">
        <v>1</v>
      </c>
      <c r="H180" s="19" t="e">
        <f>IF(#REF!="","-",#REF!)</f>
        <v>#REF!</v>
      </c>
      <c r="I180" s="18" t="s">
        <v>18</v>
      </c>
      <c r="J180" s="18" t="s">
        <v>18</v>
      </c>
      <c r="K180" s="18" t="e">
        <f>IF(#REF!=G180,"#","")</f>
        <v>#REF!</v>
      </c>
      <c r="L180" s="36" t="e">
        <f t="shared" ref="L180:L185" si="24">IF(K180&lt;&gt;"",H180,0)</f>
        <v>#REF!</v>
      </c>
      <c r="M180" s="743" t="e">
        <f>IF(D180&gt;0.21,"Dapat Membedakan","Tidak dapat membedakan")</f>
        <v>#REF!</v>
      </c>
      <c r="N180" s="743" t="e">
        <f ca="1">IF(C180&gt;0.7,"Mudah",IF(AND(C180&lt;0.7,C180&gt;=0.3),"Sedang","Sulit"))</f>
        <v>#REF!</v>
      </c>
      <c r="O180" s="743" t="e">
        <f>IF(OR(MAX(L180:L185)&lt;H180,MAX(L180:L185)&lt;H181,MAX(L180:L185)&lt;H182,MAX(L180:L185)&lt;H183,MAX(L180:L185)&lt;H184,MAX(L180:L185)&lt;H185),"Ada Option lain yang bekerja lebih baik.","Baik")</f>
        <v>#REF!</v>
      </c>
      <c r="P180" s="743" t="e">
        <f>IF(P186&gt;2,"Dapat diterima",IF(AND(P186&gt;0,P186&lt;=2),"Soal sebaiknya Direvisi","Ditolak/ Jangan Digunakan"))</f>
        <v>#REF!</v>
      </c>
      <c r="Q180" s="128"/>
    </row>
    <row r="181" spans="1:17">
      <c r="A181" s="21"/>
      <c r="B181" s="21"/>
      <c r="C181" s="21"/>
      <c r="D181" s="20"/>
      <c r="E181" s="18"/>
      <c r="F181" s="21"/>
      <c r="G181" s="22" t="s">
        <v>13</v>
      </c>
      <c r="H181" s="19" t="e">
        <f>IF(#REF!="","-",#REF!)</f>
        <v>#REF!</v>
      </c>
      <c r="I181" s="18" t="s">
        <v>18</v>
      </c>
      <c r="J181" s="18" t="s">
        <v>18</v>
      </c>
      <c r="K181" s="18" t="e">
        <f>IF(#REF!=G181,"#","")</f>
        <v>#REF!</v>
      </c>
      <c r="L181" s="36" t="e">
        <f t="shared" si="24"/>
        <v>#REF!</v>
      </c>
      <c r="M181" s="743"/>
      <c r="N181" s="743"/>
      <c r="O181" s="743"/>
      <c r="P181" s="743"/>
      <c r="Q181" s="128"/>
    </row>
    <row r="182" spans="1:17">
      <c r="A182" s="21"/>
      <c r="B182" s="21"/>
      <c r="C182" s="21"/>
      <c r="D182" s="20"/>
      <c r="E182" s="18"/>
      <c r="F182" s="21"/>
      <c r="G182" s="22" t="s">
        <v>14</v>
      </c>
      <c r="H182" s="19" t="e">
        <f>IF(#REF!="","-",#REF!)</f>
        <v>#REF!</v>
      </c>
      <c r="I182" s="18" t="s">
        <v>18</v>
      </c>
      <c r="J182" s="18" t="s">
        <v>18</v>
      </c>
      <c r="K182" s="18" t="e">
        <f>IF(#REF!=G182,"#","")</f>
        <v>#REF!</v>
      </c>
      <c r="L182" s="36" t="e">
        <f t="shared" si="24"/>
        <v>#REF!</v>
      </c>
      <c r="M182" s="743"/>
      <c r="N182" s="743"/>
      <c r="O182" s="743"/>
      <c r="P182" s="743"/>
      <c r="Q182" s="128"/>
    </row>
    <row r="183" spans="1:17">
      <c r="A183" s="21"/>
      <c r="B183" s="21"/>
      <c r="C183" s="21"/>
      <c r="D183" s="20"/>
      <c r="E183" s="18"/>
      <c r="F183" s="21"/>
      <c r="G183" s="22" t="s">
        <v>15</v>
      </c>
      <c r="H183" s="19" t="e">
        <f>IF(#REF!="","-",#REF!)</f>
        <v>#REF!</v>
      </c>
      <c r="I183" s="18" t="s">
        <v>18</v>
      </c>
      <c r="J183" s="18" t="s">
        <v>18</v>
      </c>
      <c r="K183" s="18" t="e">
        <f>IF(#REF!=G183,"#","")</f>
        <v>#REF!</v>
      </c>
      <c r="L183" s="36" t="e">
        <f t="shared" si="24"/>
        <v>#REF!</v>
      </c>
      <c r="M183" s="743"/>
      <c r="N183" s="743"/>
      <c r="O183" s="743"/>
      <c r="P183" s="743"/>
      <c r="Q183" s="128"/>
    </row>
    <row r="184" spans="1:17">
      <c r="A184" s="21"/>
      <c r="B184" s="21"/>
      <c r="C184" s="21"/>
      <c r="D184" s="20"/>
      <c r="E184" s="18"/>
      <c r="F184" s="21"/>
      <c r="G184" s="22" t="s">
        <v>16</v>
      </c>
      <c r="H184" s="19" t="e">
        <f>IF(#REF!="","-",#REF!)</f>
        <v>#REF!</v>
      </c>
      <c r="I184" s="18" t="s">
        <v>18</v>
      </c>
      <c r="J184" s="18" t="s">
        <v>18</v>
      </c>
      <c r="K184" s="18" t="e">
        <f>IF(#REF!=G184,"#","")</f>
        <v>#REF!</v>
      </c>
      <c r="L184" s="36" t="e">
        <f t="shared" si="24"/>
        <v>#REF!</v>
      </c>
      <c r="M184" s="743"/>
      <c r="N184" s="743"/>
      <c r="O184" s="743"/>
      <c r="P184" s="743"/>
      <c r="Q184" s="128"/>
    </row>
    <row r="185" spans="1:17">
      <c r="A185" s="21"/>
      <c r="B185" s="21"/>
      <c r="C185" s="21"/>
      <c r="D185" s="20"/>
      <c r="E185" s="18"/>
      <c r="F185" s="21"/>
      <c r="G185" s="22" t="s">
        <v>17</v>
      </c>
      <c r="H185" s="19" t="e">
        <f>IF(#REF!="","-",#REF!)</f>
        <v>#REF!</v>
      </c>
      <c r="I185" s="18" t="s">
        <v>18</v>
      </c>
      <c r="J185" s="18" t="s">
        <v>18</v>
      </c>
      <c r="K185" s="18" t="e">
        <f>IF(#REF!=G185,"#","")</f>
        <v>#REF!</v>
      </c>
      <c r="L185" s="36" t="e">
        <f t="shared" si="24"/>
        <v>#REF!</v>
      </c>
      <c r="M185" s="743"/>
      <c r="N185" s="743"/>
      <c r="O185" s="743"/>
      <c r="P185" s="743"/>
      <c r="Q185" s="128"/>
    </row>
    <row r="186" spans="1:17">
      <c r="A186" s="23"/>
      <c r="B186" s="23"/>
      <c r="C186" s="23"/>
      <c r="D186" s="20"/>
      <c r="E186" s="18"/>
      <c r="F186" s="23"/>
      <c r="G186" s="23"/>
      <c r="H186" s="21"/>
      <c r="I186" s="18"/>
      <c r="J186" s="18"/>
      <c r="K186" s="23"/>
      <c r="L186" s="38"/>
      <c r="M186" s="134" t="e">
        <f>IF(D180&gt;0.21,1,-2)</f>
        <v>#REF!</v>
      </c>
      <c r="N186" s="134" t="e">
        <f ca="1">IF(OR(C180=1,C180=0),0,1)</f>
        <v>#REF!</v>
      </c>
      <c r="O186" s="134" t="e">
        <f>IF(OR(MAX(L180:L185)&lt;H180,MAX(L180:L185)&lt;H181,MAX(L180:L185)&lt;H182,MAX(L180:L185)&lt;H183,MAX(L180:L185)&lt;H184,MAX(L180:L185)&lt;H185),0,1)</f>
        <v>#REF!</v>
      </c>
      <c r="P186" s="134" t="e">
        <f>SUM(M186:O186)</f>
        <v>#REF!</v>
      </c>
      <c r="Q186" s="5"/>
    </row>
    <row r="187" spans="1:17">
      <c r="A187" s="18">
        <f>A180+1</f>
        <v>26</v>
      </c>
      <c r="B187" s="18">
        <f>A187</f>
        <v>26</v>
      </c>
      <c r="C187" s="19" t="e">
        <f ca="1">IF(CELL("col",#REF!)-4&gt;#REF!,"-",#REF!/#REF!)</f>
        <v>#REF!</v>
      </c>
      <c r="D187" s="19" t="e">
        <f>#REF!</f>
        <v>#REF!</v>
      </c>
      <c r="E187" s="19" t="e">
        <f ca="1">IF(CELL("col",#REF!)-4&gt;#REF!,"-",IF(ISERR(PEARSON(#REF!,#REF!)),0,PEARSON(#REF!,#REF!)))</f>
        <v>#REF!</v>
      </c>
      <c r="F187" s="21"/>
      <c r="G187" s="22" t="s">
        <v>1</v>
      </c>
      <c r="H187" s="19" t="e">
        <f>IF(#REF!="","-",#REF!)</f>
        <v>#REF!</v>
      </c>
      <c r="I187" s="18" t="s">
        <v>18</v>
      </c>
      <c r="J187" s="18" t="s">
        <v>18</v>
      </c>
      <c r="K187" s="18" t="e">
        <f>IF(#REF!=G187,"#","")</f>
        <v>#REF!</v>
      </c>
      <c r="L187" s="36" t="e">
        <f t="shared" ref="L187:L192" si="25">IF(K187&lt;&gt;"",H187,0)</f>
        <v>#REF!</v>
      </c>
      <c r="M187" s="743" t="e">
        <f>IF(D187&gt;0.21,"Dapat Membedakan","Tidak dapat membedakan")</f>
        <v>#REF!</v>
      </c>
      <c r="N187" s="743" t="e">
        <f ca="1">IF(C187&gt;0.7,"Mudah",IF(AND(C187&lt;0.7,C187&gt;=0.3),"Sedang","Sulit"))</f>
        <v>#REF!</v>
      </c>
      <c r="O187" s="743" t="e">
        <f>IF(OR(MAX(L187:L192)&lt;H187,MAX(L187:L192)&lt;H188,MAX(L187:L192)&lt;H189,MAX(L187:L192)&lt;H190,MAX(L187:L192)&lt;H191,MAX(L187:L192)&lt;H192),"Ada Option lain yang bekerja lebih baik.","Baik")</f>
        <v>#REF!</v>
      </c>
      <c r="P187" s="743" t="e">
        <f>IF(P193&gt;2,"Dapat diterima",IF(AND(P193&gt;0,P193&lt;=2),"Soal sebaiknya Direvisi","Ditolak/ Jangan Diguna-kan"))</f>
        <v>#REF!</v>
      </c>
      <c r="Q187" s="128"/>
    </row>
    <row r="188" spans="1:17">
      <c r="A188" s="21"/>
      <c r="B188" s="21"/>
      <c r="C188" s="21"/>
      <c r="D188" s="20"/>
      <c r="E188" s="18"/>
      <c r="F188" s="21"/>
      <c r="G188" s="22" t="s">
        <v>13</v>
      </c>
      <c r="H188" s="19" t="e">
        <f>IF(#REF!="","-",#REF!)</f>
        <v>#REF!</v>
      </c>
      <c r="I188" s="18" t="s">
        <v>18</v>
      </c>
      <c r="J188" s="18" t="s">
        <v>18</v>
      </c>
      <c r="K188" s="18" t="e">
        <f>IF(#REF!=G188,"#","")</f>
        <v>#REF!</v>
      </c>
      <c r="L188" s="36" t="e">
        <f t="shared" si="25"/>
        <v>#REF!</v>
      </c>
      <c r="M188" s="743"/>
      <c r="N188" s="743"/>
      <c r="O188" s="743"/>
      <c r="P188" s="743"/>
      <c r="Q188" s="128"/>
    </row>
    <row r="189" spans="1:17">
      <c r="A189" s="21"/>
      <c r="B189" s="21"/>
      <c r="C189" s="21"/>
      <c r="D189" s="20"/>
      <c r="E189" s="18"/>
      <c r="F189" s="21"/>
      <c r="G189" s="22" t="s">
        <v>14</v>
      </c>
      <c r="H189" s="19" t="e">
        <f>IF(#REF!="","-",#REF!)</f>
        <v>#REF!</v>
      </c>
      <c r="I189" s="18" t="s">
        <v>18</v>
      </c>
      <c r="J189" s="18" t="s">
        <v>18</v>
      </c>
      <c r="K189" s="18" t="e">
        <f>IF(#REF!=G189,"#","")</f>
        <v>#REF!</v>
      </c>
      <c r="L189" s="36" t="e">
        <f t="shared" si="25"/>
        <v>#REF!</v>
      </c>
      <c r="M189" s="743"/>
      <c r="N189" s="743"/>
      <c r="O189" s="743"/>
      <c r="P189" s="743"/>
      <c r="Q189" s="128"/>
    </row>
    <row r="190" spans="1:17">
      <c r="A190" s="21"/>
      <c r="B190" s="21"/>
      <c r="C190" s="21"/>
      <c r="D190" s="20"/>
      <c r="E190" s="18"/>
      <c r="F190" s="21"/>
      <c r="G190" s="22" t="s">
        <v>15</v>
      </c>
      <c r="H190" s="19" t="e">
        <f>IF(#REF!="","-",#REF!)</f>
        <v>#REF!</v>
      </c>
      <c r="I190" s="18" t="s">
        <v>18</v>
      </c>
      <c r="J190" s="18" t="s">
        <v>18</v>
      </c>
      <c r="K190" s="18" t="e">
        <f>IF(#REF!=G190,"#","")</f>
        <v>#REF!</v>
      </c>
      <c r="L190" s="36" t="e">
        <f t="shared" si="25"/>
        <v>#REF!</v>
      </c>
      <c r="M190" s="743"/>
      <c r="N190" s="743"/>
      <c r="O190" s="743"/>
      <c r="P190" s="743"/>
      <c r="Q190" s="128"/>
    </row>
    <row r="191" spans="1:17">
      <c r="A191" s="21"/>
      <c r="B191" s="21"/>
      <c r="C191" s="21"/>
      <c r="D191" s="20"/>
      <c r="E191" s="18"/>
      <c r="F191" s="21"/>
      <c r="G191" s="22" t="s">
        <v>16</v>
      </c>
      <c r="H191" s="19" t="e">
        <f>IF(#REF!="","-",#REF!)</f>
        <v>#REF!</v>
      </c>
      <c r="I191" s="18" t="s">
        <v>18</v>
      </c>
      <c r="J191" s="18" t="s">
        <v>18</v>
      </c>
      <c r="K191" s="18" t="e">
        <f>IF(#REF!=G191,"#","")</f>
        <v>#REF!</v>
      </c>
      <c r="L191" s="36" t="e">
        <f t="shared" si="25"/>
        <v>#REF!</v>
      </c>
      <c r="M191" s="743"/>
      <c r="N191" s="743"/>
      <c r="O191" s="743"/>
      <c r="P191" s="743"/>
      <c r="Q191" s="128"/>
    </row>
    <row r="192" spans="1:17">
      <c r="A192" s="21"/>
      <c r="B192" s="21"/>
      <c r="C192" s="21"/>
      <c r="D192" s="20"/>
      <c r="E192" s="18"/>
      <c r="F192" s="21"/>
      <c r="G192" s="22" t="s">
        <v>17</v>
      </c>
      <c r="H192" s="19" t="e">
        <f>IF(#REF!="","-",#REF!)</f>
        <v>#REF!</v>
      </c>
      <c r="I192" s="18" t="s">
        <v>18</v>
      </c>
      <c r="J192" s="18" t="s">
        <v>18</v>
      </c>
      <c r="K192" s="18" t="e">
        <f>IF(#REF!=G192,"#","")</f>
        <v>#REF!</v>
      </c>
      <c r="L192" s="36" t="e">
        <f t="shared" si="25"/>
        <v>#REF!</v>
      </c>
      <c r="M192" s="743"/>
      <c r="N192" s="743"/>
      <c r="O192" s="743"/>
      <c r="P192" s="743"/>
      <c r="Q192" s="128"/>
    </row>
    <row r="193" spans="1:17">
      <c r="A193" s="21"/>
      <c r="B193" s="21"/>
      <c r="C193" s="21"/>
      <c r="D193" s="20"/>
      <c r="E193" s="18"/>
      <c r="F193" s="21"/>
      <c r="G193" s="22"/>
      <c r="H193" s="21"/>
      <c r="I193" s="18"/>
      <c r="J193" s="18"/>
      <c r="K193" s="23"/>
      <c r="L193" s="38"/>
      <c r="M193" s="134" t="e">
        <f>IF(D187&gt;0.21,1,-2)</f>
        <v>#REF!</v>
      </c>
      <c r="N193" s="134" t="e">
        <f ca="1">IF(OR(C187=1,C187=0),0,1)</f>
        <v>#REF!</v>
      </c>
      <c r="O193" s="134" t="e">
        <f>IF(OR(MAX(L187:L192)&lt;H187,MAX(L187:L192)&lt;H188,MAX(L187:L192)&lt;H189,MAX(L187:L192)&lt;H190,MAX(L187:L192)&lt;H191,MAX(L187:L192)&lt;H192),0,1)</f>
        <v>#REF!</v>
      </c>
      <c r="P193" s="134" t="e">
        <f>SUM(M193:O193)</f>
        <v>#REF!</v>
      </c>
      <c r="Q193" s="5"/>
    </row>
    <row r="194" spans="1:17">
      <c r="A194" s="18">
        <f>A187+1</f>
        <v>27</v>
      </c>
      <c r="B194" s="18">
        <f>A194</f>
        <v>27</v>
      </c>
      <c r="C194" s="19" t="e">
        <f ca="1">IF(CELL("col",#REF!)-4&gt;#REF!,"-",#REF!/#REF!)</f>
        <v>#REF!</v>
      </c>
      <c r="D194" s="19" t="e">
        <f>#REF!</f>
        <v>#REF!</v>
      </c>
      <c r="E194" s="19" t="e">
        <f ca="1">IF(CELL("col",#REF!)-4&gt;#REF!,"-",IF(ISERR(PEARSON(#REF!,#REF!)),0,PEARSON(#REF!,#REF!)))</f>
        <v>#REF!</v>
      </c>
      <c r="F194" s="21"/>
      <c r="G194" s="22" t="s">
        <v>1</v>
      </c>
      <c r="H194" s="19" t="e">
        <f>IF(#REF!="","-",#REF!)</f>
        <v>#REF!</v>
      </c>
      <c r="I194" s="18" t="s">
        <v>18</v>
      </c>
      <c r="J194" s="18" t="s">
        <v>18</v>
      </c>
      <c r="K194" s="18" t="e">
        <f>IF(#REF!=G194,"#","")</f>
        <v>#REF!</v>
      </c>
      <c r="L194" s="36" t="e">
        <f t="shared" ref="L194:L199" si="26">IF(K194&lt;&gt;"",H194,0)</f>
        <v>#REF!</v>
      </c>
      <c r="M194" s="743" t="e">
        <f>IF(D194&gt;0.21,"Dapat Membedakan","Tidak dapat membedakan")</f>
        <v>#REF!</v>
      </c>
      <c r="N194" s="743" t="e">
        <f ca="1">IF(C194&gt;0.7,"Mudah",IF(AND(C194&lt;0.7,C194&gt;=0.3),"Sedang","Sulit"))</f>
        <v>#REF!</v>
      </c>
      <c r="O194" s="743" t="e">
        <f>IF(OR(MAX(L194:L199)&lt;H194,MAX(L194:L199)&lt;H195,MAX(L194:L199)&lt;H196,MAX(L194:L199)&lt;H197,MAX(L194:L199)&lt;H198,MAX(L194:L199)&lt;H199),"Ada Option lain yang bekerja lebih baik.","Baik")</f>
        <v>#REF!</v>
      </c>
      <c r="P194" s="743" t="e">
        <f>IF(P200&gt;2,"Dapat diterima",IF(AND(P200&gt;0,P200&lt;=2),"Soal sebaiknya Direvisi","Ditolak/ Jangan Digunakan"))</f>
        <v>#REF!</v>
      </c>
      <c r="Q194" s="128"/>
    </row>
    <row r="195" spans="1:17">
      <c r="A195" s="21"/>
      <c r="B195" s="21"/>
      <c r="C195" s="21"/>
      <c r="D195" s="20"/>
      <c r="E195" s="18"/>
      <c r="F195" s="21"/>
      <c r="G195" s="22" t="s">
        <v>13</v>
      </c>
      <c r="H195" s="19" t="e">
        <f>IF(#REF!="","-",#REF!)</f>
        <v>#REF!</v>
      </c>
      <c r="I195" s="18" t="s">
        <v>18</v>
      </c>
      <c r="J195" s="18" t="s">
        <v>18</v>
      </c>
      <c r="K195" s="18" t="e">
        <f>IF(#REF!=G195,"#","")</f>
        <v>#REF!</v>
      </c>
      <c r="L195" s="36" t="e">
        <f t="shared" si="26"/>
        <v>#REF!</v>
      </c>
      <c r="M195" s="743"/>
      <c r="N195" s="743"/>
      <c r="O195" s="743"/>
      <c r="P195" s="743"/>
      <c r="Q195" s="128"/>
    </row>
    <row r="196" spans="1:17">
      <c r="A196" s="21"/>
      <c r="B196" s="21"/>
      <c r="C196" s="21"/>
      <c r="D196" s="20"/>
      <c r="E196" s="18"/>
      <c r="F196" s="21"/>
      <c r="G196" s="22" t="s">
        <v>14</v>
      </c>
      <c r="H196" s="19" t="e">
        <f>IF(#REF!="","-",#REF!)</f>
        <v>#REF!</v>
      </c>
      <c r="I196" s="18" t="s">
        <v>18</v>
      </c>
      <c r="J196" s="18" t="s">
        <v>18</v>
      </c>
      <c r="K196" s="18" t="e">
        <f>IF(#REF!=G196,"#","")</f>
        <v>#REF!</v>
      </c>
      <c r="L196" s="36" t="e">
        <f t="shared" si="26"/>
        <v>#REF!</v>
      </c>
      <c r="M196" s="743"/>
      <c r="N196" s="743"/>
      <c r="O196" s="743"/>
      <c r="P196" s="743"/>
      <c r="Q196" s="128"/>
    </row>
    <row r="197" spans="1:17">
      <c r="A197" s="21"/>
      <c r="B197" s="21"/>
      <c r="C197" s="21"/>
      <c r="D197" s="20"/>
      <c r="E197" s="18"/>
      <c r="F197" s="21"/>
      <c r="G197" s="22" t="s">
        <v>15</v>
      </c>
      <c r="H197" s="19" t="e">
        <f>IF(#REF!="","-",#REF!)</f>
        <v>#REF!</v>
      </c>
      <c r="I197" s="18" t="s">
        <v>18</v>
      </c>
      <c r="J197" s="18" t="s">
        <v>18</v>
      </c>
      <c r="K197" s="18" t="e">
        <f>IF(#REF!=G197,"#","")</f>
        <v>#REF!</v>
      </c>
      <c r="L197" s="36" t="e">
        <f t="shared" si="26"/>
        <v>#REF!</v>
      </c>
      <c r="M197" s="743"/>
      <c r="N197" s="743"/>
      <c r="O197" s="743"/>
      <c r="P197" s="743"/>
      <c r="Q197" s="128"/>
    </row>
    <row r="198" spans="1:17">
      <c r="A198" s="21"/>
      <c r="B198" s="21"/>
      <c r="C198" s="21"/>
      <c r="D198" s="20"/>
      <c r="E198" s="18"/>
      <c r="F198" s="21"/>
      <c r="G198" s="22" t="s">
        <v>16</v>
      </c>
      <c r="H198" s="19" t="e">
        <f>IF(#REF!="","-",#REF!)</f>
        <v>#REF!</v>
      </c>
      <c r="I198" s="18" t="s">
        <v>18</v>
      </c>
      <c r="J198" s="18" t="s">
        <v>18</v>
      </c>
      <c r="K198" s="18" t="e">
        <f>IF(#REF!=G198,"#","")</f>
        <v>#REF!</v>
      </c>
      <c r="L198" s="36" t="e">
        <f t="shared" si="26"/>
        <v>#REF!</v>
      </c>
      <c r="M198" s="743"/>
      <c r="N198" s="743"/>
      <c r="O198" s="743"/>
      <c r="P198" s="743"/>
      <c r="Q198" s="128"/>
    </row>
    <row r="199" spans="1:17">
      <c r="A199" s="21"/>
      <c r="B199" s="21"/>
      <c r="C199" s="21"/>
      <c r="D199" s="20"/>
      <c r="E199" s="18"/>
      <c r="F199" s="21"/>
      <c r="G199" s="22" t="s">
        <v>17</v>
      </c>
      <c r="H199" s="19" t="e">
        <f>IF(#REF!="","-",#REF!)</f>
        <v>#REF!</v>
      </c>
      <c r="I199" s="18" t="s">
        <v>18</v>
      </c>
      <c r="J199" s="18" t="s">
        <v>18</v>
      </c>
      <c r="K199" s="18" t="e">
        <f>IF(#REF!=G199,"#","")</f>
        <v>#REF!</v>
      </c>
      <c r="L199" s="36" t="e">
        <f t="shared" si="26"/>
        <v>#REF!</v>
      </c>
      <c r="M199" s="743"/>
      <c r="N199" s="743"/>
      <c r="O199" s="743"/>
      <c r="P199" s="743"/>
      <c r="Q199" s="128"/>
    </row>
    <row r="200" spans="1:17">
      <c r="A200" s="21"/>
      <c r="B200" s="21"/>
      <c r="C200" s="21"/>
      <c r="D200" s="20"/>
      <c r="E200" s="18"/>
      <c r="F200" s="21"/>
      <c r="G200" s="22"/>
      <c r="H200" s="21"/>
      <c r="I200" s="18"/>
      <c r="J200" s="18"/>
      <c r="K200" s="23"/>
      <c r="L200" s="38"/>
      <c r="M200" s="134" t="e">
        <f>IF(D194&gt;0.21,1,-2)</f>
        <v>#REF!</v>
      </c>
      <c r="N200" s="134" t="e">
        <f ca="1">IF(OR(C194=1,C194=0),0,1)</f>
        <v>#REF!</v>
      </c>
      <c r="O200" s="134" t="e">
        <f>IF(OR(MAX(L194:L199)&lt;H194,MAX(L194:L199)&lt;H195,MAX(L194:L199)&lt;H196,MAX(L194:L199)&lt;H197,MAX(L194:L199)&lt;H198,MAX(L194:L199)&lt;H199),0,1)</f>
        <v>#REF!</v>
      </c>
      <c r="P200" s="134" t="e">
        <f>SUM(M200:O200)</f>
        <v>#REF!</v>
      </c>
      <c r="Q200" s="5"/>
    </row>
    <row r="201" spans="1:17">
      <c r="A201" s="18">
        <f>A194+1</f>
        <v>28</v>
      </c>
      <c r="B201" s="18">
        <f>A201</f>
        <v>28</v>
      </c>
      <c r="C201" s="19" t="e">
        <f ca="1">IF(CELL("col",#REF!)-4&gt;#REF!,"-",#REF!/#REF!)</f>
        <v>#REF!</v>
      </c>
      <c r="D201" s="19" t="e">
        <f>#REF!</f>
        <v>#REF!</v>
      </c>
      <c r="E201" s="19" t="e">
        <f ca="1">IF(CELL("col",#REF!)-4&gt;#REF!,"-",IF(ISERR(PEARSON(#REF!,#REF!)),0,PEARSON(#REF!,#REF!)))</f>
        <v>#REF!</v>
      </c>
      <c r="F201" s="21"/>
      <c r="G201" s="22" t="s">
        <v>1</v>
      </c>
      <c r="H201" s="19" t="e">
        <f>IF(#REF!="","-",#REF!)</f>
        <v>#REF!</v>
      </c>
      <c r="I201" s="18" t="s">
        <v>18</v>
      </c>
      <c r="J201" s="18" t="s">
        <v>18</v>
      </c>
      <c r="K201" s="18" t="e">
        <f>IF(#REF!=G201,"#","")</f>
        <v>#REF!</v>
      </c>
      <c r="L201" s="36" t="e">
        <f t="shared" ref="L201:L206" si="27">IF(K201&lt;&gt;"",H201,0)</f>
        <v>#REF!</v>
      </c>
      <c r="M201" s="743" t="e">
        <f>IF(D201&gt;0.21,"Dapat Membedakan","Tidak dapat membedakan")</f>
        <v>#REF!</v>
      </c>
      <c r="N201" s="743" t="e">
        <f ca="1">IF(C201&gt;0.7,"Mudah",IF(AND(C201&lt;0.7,C201&gt;=0.3),"Sedang","Sulit"))</f>
        <v>#REF!</v>
      </c>
      <c r="O201" s="743" t="e">
        <f>IF(OR(MAX(L201:L206)&lt;H201,MAX(L201:L206)&lt;H202,MAX(L201:L206)&lt;H203,MAX(L201:L206)&lt;H204,MAX(L201:L206)&lt;H205,MAX(L201:L206)&lt;H206),"Ada Option lain yang bekerja lebih baik.","Baik")</f>
        <v>#REF!</v>
      </c>
      <c r="P201" s="743" t="e">
        <f>IF(P207&gt;2,"Dapat diterima",IF(AND(P207&gt;0,P207&lt;=2),"Soal sebaiknya Direvisi","Ditolak/ Jangan Digunakan"))</f>
        <v>#REF!</v>
      </c>
      <c r="Q201" s="128"/>
    </row>
    <row r="202" spans="1:17">
      <c r="A202" s="21"/>
      <c r="B202" s="21"/>
      <c r="C202" s="21"/>
      <c r="D202" s="20"/>
      <c r="E202" s="18"/>
      <c r="F202" s="21"/>
      <c r="G202" s="22" t="s">
        <v>13</v>
      </c>
      <c r="H202" s="19" t="e">
        <f>IF(#REF!="","-",#REF!)</f>
        <v>#REF!</v>
      </c>
      <c r="I202" s="18" t="s">
        <v>18</v>
      </c>
      <c r="J202" s="18" t="s">
        <v>18</v>
      </c>
      <c r="K202" s="18" t="e">
        <f>IF(#REF!=G202,"#","")</f>
        <v>#REF!</v>
      </c>
      <c r="L202" s="36" t="e">
        <f t="shared" si="27"/>
        <v>#REF!</v>
      </c>
      <c r="M202" s="743"/>
      <c r="N202" s="743"/>
      <c r="O202" s="743"/>
      <c r="P202" s="743"/>
      <c r="Q202" s="128"/>
    </row>
    <row r="203" spans="1:17">
      <c r="A203" s="21"/>
      <c r="B203" s="21"/>
      <c r="C203" s="21"/>
      <c r="D203" s="20"/>
      <c r="E203" s="18"/>
      <c r="F203" s="21"/>
      <c r="G203" s="22" t="s">
        <v>14</v>
      </c>
      <c r="H203" s="19" t="e">
        <f>IF(#REF!="","-",#REF!)</f>
        <v>#REF!</v>
      </c>
      <c r="I203" s="18" t="s">
        <v>18</v>
      </c>
      <c r="J203" s="18" t="s">
        <v>18</v>
      </c>
      <c r="K203" s="18" t="e">
        <f>IF(#REF!=G203,"#","")</f>
        <v>#REF!</v>
      </c>
      <c r="L203" s="36" t="e">
        <f t="shared" si="27"/>
        <v>#REF!</v>
      </c>
      <c r="M203" s="743"/>
      <c r="N203" s="743"/>
      <c r="O203" s="743"/>
      <c r="P203" s="743"/>
      <c r="Q203" s="128"/>
    </row>
    <row r="204" spans="1:17">
      <c r="A204" s="21"/>
      <c r="B204" s="21"/>
      <c r="C204" s="21"/>
      <c r="D204" s="20"/>
      <c r="E204" s="18"/>
      <c r="F204" s="21"/>
      <c r="G204" s="22" t="s">
        <v>15</v>
      </c>
      <c r="H204" s="19" t="e">
        <f>IF(#REF!="","-",#REF!)</f>
        <v>#REF!</v>
      </c>
      <c r="I204" s="18" t="s">
        <v>18</v>
      </c>
      <c r="J204" s="18" t="s">
        <v>18</v>
      </c>
      <c r="K204" s="18" t="e">
        <f>IF(#REF!=G204,"#","")</f>
        <v>#REF!</v>
      </c>
      <c r="L204" s="36" t="e">
        <f t="shared" si="27"/>
        <v>#REF!</v>
      </c>
      <c r="M204" s="743"/>
      <c r="N204" s="743"/>
      <c r="O204" s="743"/>
      <c r="P204" s="743"/>
      <c r="Q204" s="128"/>
    </row>
    <row r="205" spans="1:17">
      <c r="A205" s="21"/>
      <c r="B205" s="21"/>
      <c r="C205" s="21"/>
      <c r="D205" s="20"/>
      <c r="E205" s="18"/>
      <c r="F205" s="21"/>
      <c r="G205" s="22" t="s">
        <v>16</v>
      </c>
      <c r="H205" s="19" t="e">
        <f>IF(#REF!="","-",#REF!)</f>
        <v>#REF!</v>
      </c>
      <c r="I205" s="18" t="s">
        <v>18</v>
      </c>
      <c r="J205" s="18" t="s">
        <v>18</v>
      </c>
      <c r="K205" s="18" t="e">
        <f>IF(#REF!=G205,"#","")</f>
        <v>#REF!</v>
      </c>
      <c r="L205" s="36" t="e">
        <f t="shared" si="27"/>
        <v>#REF!</v>
      </c>
      <c r="M205" s="743"/>
      <c r="N205" s="743"/>
      <c r="O205" s="743"/>
      <c r="P205" s="743"/>
      <c r="Q205" s="128"/>
    </row>
    <row r="206" spans="1:17">
      <c r="A206" s="21"/>
      <c r="B206" s="21"/>
      <c r="C206" s="21"/>
      <c r="D206" s="20"/>
      <c r="E206" s="18"/>
      <c r="F206" s="21"/>
      <c r="G206" s="22" t="s">
        <v>17</v>
      </c>
      <c r="H206" s="19" t="e">
        <f>IF(#REF!="","-",#REF!)</f>
        <v>#REF!</v>
      </c>
      <c r="I206" s="18" t="s">
        <v>18</v>
      </c>
      <c r="J206" s="18" t="s">
        <v>18</v>
      </c>
      <c r="K206" s="18" t="e">
        <f>IF(#REF!=G206,"#","")</f>
        <v>#REF!</v>
      </c>
      <c r="L206" s="36" t="e">
        <f t="shared" si="27"/>
        <v>#REF!</v>
      </c>
      <c r="M206" s="743"/>
      <c r="N206" s="743"/>
      <c r="O206" s="743"/>
      <c r="P206" s="743"/>
      <c r="Q206" s="128"/>
    </row>
    <row r="207" spans="1:17">
      <c r="A207" s="21"/>
      <c r="B207" s="21"/>
      <c r="C207" s="21"/>
      <c r="D207" s="20"/>
      <c r="E207" s="24"/>
      <c r="F207" s="21"/>
      <c r="G207" s="22"/>
      <c r="H207" s="21"/>
      <c r="I207" s="18"/>
      <c r="J207" s="18"/>
      <c r="K207" s="23"/>
      <c r="L207" s="38"/>
      <c r="M207" s="134" t="e">
        <f>IF(D201&gt;0.21,1,-2)</f>
        <v>#REF!</v>
      </c>
      <c r="N207" s="134" t="e">
        <f ca="1">IF(OR(C201=1,C201=0),0,1)</f>
        <v>#REF!</v>
      </c>
      <c r="O207" s="134" t="e">
        <f>IF(OR(MAX(L201:L206)&lt;H201,MAX(L201:L206)&lt;H202,MAX(L201:L206)&lt;H203,MAX(L201:L206)&lt;H204,MAX(L201:L206)&lt;H205,MAX(L201:L206)&lt;H206),0,1)</f>
        <v>#REF!</v>
      </c>
      <c r="P207" s="134" t="e">
        <f>SUM(M207:O207)</f>
        <v>#REF!</v>
      </c>
      <c r="Q207" s="5"/>
    </row>
    <row r="208" spans="1:17">
      <c r="A208" s="18">
        <f>A201+1</f>
        <v>29</v>
      </c>
      <c r="B208" s="18">
        <f>A208</f>
        <v>29</v>
      </c>
      <c r="C208" s="19" t="e">
        <f ca="1">IF(CELL("col",#REF!)-4&gt;#REF!,"-",#REF!/#REF!)</f>
        <v>#REF!</v>
      </c>
      <c r="D208" s="19" t="e">
        <f>#REF!</f>
        <v>#REF!</v>
      </c>
      <c r="E208" s="19" t="e">
        <f ca="1">IF(CELL("col",#REF!)-4&gt;#REF!,"-",IF(ISERR(PEARSON(#REF!,#REF!)),0,PEARSON(#REF!,#REF!)))</f>
        <v>#REF!</v>
      </c>
      <c r="F208" s="21"/>
      <c r="G208" s="22" t="s">
        <v>1</v>
      </c>
      <c r="H208" s="19" t="e">
        <f>IF(#REF!="","-",#REF!)</f>
        <v>#REF!</v>
      </c>
      <c r="I208" s="18" t="s">
        <v>18</v>
      </c>
      <c r="J208" s="18" t="s">
        <v>18</v>
      </c>
      <c r="K208" s="18" t="e">
        <f>IF(#REF!=G208,"#","")</f>
        <v>#REF!</v>
      </c>
      <c r="L208" s="36" t="e">
        <f t="shared" ref="L208:L213" si="28">IF(K208&lt;&gt;"",H208,0)</f>
        <v>#REF!</v>
      </c>
      <c r="M208" s="743" t="e">
        <f>IF(D208&gt;0.21,"Dapat Membedakan","Tidak dapat membedakan")</f>
        <v>#REF!</v>
      </c>
      <c r="N208" s="743" t="e">
        <f ca="1">IF(C208&gt;0.7,"Mudah",IF(AND(C208&lt;0.7,C208&gt;=0.3),"Sedang","Sulit"))</f>
        <v>#REF!</v>
      </c>
      <c r="O208" s="743" t="e">
        <f>IF(OR(MAX(L208:L213)&lt;H208,MAX(L208:L213)&lt;H209,MAX(L208:L213)&lt;H210,MAX(L208:L213)&lt;H211,MAX(L208:L213)&lt;H212,MAX(L208:L213)&lt;H213),"Ada Option lain yang bekerja lebih baik.","Baik")</f>
        <v>#REF!</v>
      </c>
      <c r="P208" s="743" t="e">
        <f>IF(P214&gt;2,"Dapat diterima",IF(AND(P214&gt;0,P214&lt;=2),"Soal sebaiknya Direvisi","Ditolak/ Jangan Digunakan"))</f>
        <v>#REF!</v>
      </c>
      <c r="Q208" s="128"/>
    </row>
    <row r="209" spans="1:17">
      <c r="A209" s="18"/>
      <c r="B209" s="21"/>
      <c r="C209" s="21"/>
      <c r="D209" s="20"/>
      <c r="E209" s="18"/>
      <c r="F209" s="21"/>
      <c r="G209" s="22" t="s">
        <v>13</v>
      </c>
      <c r="H209" s="19" t="e">
        <f>IF(#REF!="","-",#REF!)</f>
        <v>#REF!</v>
      </c>
      <c r="I209" s="18" t="s">
        <v>18</v>
      </c>
      <c r="J209" s="18" t="s">
        <v>18</v>
      </c>
      <c r="K209" s="18" t="e">
        <f>IF(#REF!=G209,"#","")</f>
        <v>#REF!</v>
      </c>
      <c r="L209" s="36" t="e">
        <f t="shared" si="28"/>
        <v>#REF!</v>
      </c>
      <c r="M209" s="743"/>
      <c r="N209" s="743"/>
      <c r="O209" s="743"/>
      <c r="P209" s="743"/>
      <c r="Q209" s="128"/>
    </row>
    <row r="210" spans="1:17">
      <c r="A210" s="21"/>
      <c r="B210" s="21"/>
      <c r="C210" s="21"/>
      <c r="D210" s="20"/>
      <c r="E210" s="18"/>
      <c r="F210" s="21"/>
      <c r="G210" s="22" t="s">
        <v>14</v>
      </c>
      <c r="H210" s="19" t="e">
        <f>IF(#REF!="","-",#REF!)</f>
        <v>#REF!</v>
      </c>
      <c r="I210" s="18" t="s">
        <v>18</v>
      </c>
      <c r="J210" s="18" t="s">
        <v>18</v>
      </c>
      <c r="K210" s="18" t="e">
        <f>IF(#REF!=G210,"#","")</f>
        <v>#REF!</v>
      </c>
      <c r="L210" s="36" t="e">
        <f t="shared" si="28"/>
        <v>#REF!</v>
      </c>
      <c r="M210" s="743"/>
      <c r="N210" s="743"/>
      <c r="O210" s="743"/>
      <c r="P210" s="743"/>
      <c r="Q210" s="128"/>
    </row>
    <row r="211" spans="1:17">
      <c r="A211" s="21"/>
      <c r="B211" s="21"/>
      <c r="C211" s="21"/>
      <c r="D211" s="20"/>
      <c r="E211" s="18"/>
      <c r="F211" s="21"/>
      <c r="G211" s="22" t="s">
        <v>15</v>
      </c>
      <c r="H211" s="19" t="e">
        <f>IF(#REF!="","-",#REF!)</f>
        <v>#REF!</v>
      </c>
      <c r="I211" s="18" t="s">
        <v>18</v>
      </c>
      <c r="J211" s="18" t="s">
        <v>18</v>
      </c>
      <c r="K211" s="18" t="e">
        <f>IF(#REF!=G211,"#","")</f>
        <v>#REF!</v>
      </c>
      <c r="L211" s="36" t="e">
        <f t="shared" si="28"/>
        <v>#REF!</v>
      </c>
      <c r="M211" s="743"/>
      <c r="N211" s="743"/>
      <c r="O211" s="743"/>
      <c r="P211" s="743"/>
      <c r="Q211" s="128"/>
    </row>
    <row r="212" spans="1:17">
      <c r="A212" s="21"/>
      <c r="B212" s="21"/>
      <c r="C212" s="21"/>
      <c r="D212" s="20"/>
      <c r="E212" s="18"/>
      <c r="F212" s="21"/>
      <c r="G212" s="22" t="s">
        <v>16</v>
      </c>
      <c r="H212" s="19" t="e">
        <f>IF(#REF!="","-",#REF!)</f>
        <v>#REF!</v>
      </c>
      <c r="I212" s="18" t="s">
        <v>18</v>
      </c>
      <c r="J212" s="18" t="s">
        <v>18</v>
      </c>
      <c r="K212" s="18" t="e">
        <f>IF(#REF!=G212,"#","")</f>
        <v>#REF!</v>
      </c>
      <c r="L212" s="36" t="e">
        <f t="shared" si="28"/>
        <v>#REF!</v>
      </c>
      <c r="M212" s="743"/>
      <c r="N212" s="743"/>
      <c r="O212" s="743"/>
      <c r="P212" s="743"/>
      <c r="Q212" s="128"/>
    </row>
    <row r="213" spans="1:17">
      <c r="A213" s="21"/>
      <c r="B213" s="21"/>
      <c r="C213" s="21"/>
      <c r="D213" s="20"/>
      <c r="E213" s="18"/>
      <c r="F213" s="21"/>
      <c r="G213" s="22" t="s">
        <v>17</v>
      </c>
      <c r="H213" s="19" t="e">
        <f>IF(#REF!="","-",#REF!)</f>
        <v>#REF!</v>
      </c>
      <c r="I213" s="18" t="s">
        <v>18</v>
      </c>
      <c r="J213" s="18" t="s">
        <v>18</v>
      </c>
      <c r="K213" s="18" t="e">
        <f>IF(#REF!=G213,"#","")</f>
        <v>#REF!</v>
      </c>
      <c r="L213" s="36" t="e">
        <f t="shared" si="28"/>
        <v>#REF!</v>
      </c>
      <c r="M213" s="743"/>
      <c r="N213" s="743"/>
      <c r="O213" s="743"/>
      <c r="P213" s="743"/>
      <c r="Q213" s="128"/>
    </row>
    <row r="214" spans="1:17">
      <c r="A214" s="21"/>
      <c r="B214" s="21"/>
      <c r="C214" s="21"/>
      <c r="D214" s="20"/>
      <c r="E214" s="18"/>
      <c r="F214" s="21"/>
      <c r="G214" s="22"/>
      <c r="H214" s="21"/>
      <c r="I214" s="18"/>
      <c r="J214" s="18"/>
      <c r="K214" s="23"/>
      <c r="L214" s="38"/>
      <c r="M214" s="134" t="e">
        <f>IF(D208&gt;0.21,1,-2)</f>
        <v>#REF!</v>
      </c>
      <c r="N214" s="134" t="e">
        <f ca="1">IF(OR(C208=1,C208=0),0,1)</f>
        <v>#REF!</v>
      </c>
      <c r="O214" s="134" t="e">
        <f>IF(OR(MAX(L208:L213)&lt;H208,MAX(L208:L213)&lt;H209,MAX(L208:L213)&lt;H210,MAX(L208:L213)&lt;H211,MAX(L208:L213)&lt;H212,MAX(L208:L213)&lt;H213),0,1)</f>
        <v>#REF!</v>
      </c>
      <c r="P214" s="134" t="e">
        <f>SUM(M214:O214)</f>
        <v>#REF!</v>
      </c>
      <c r="Q214" s="5"/>
    </row>
    <row r="215" spans="1:17">
      <c r="A215" s="18">
        <f>A208+1</f>
        <v>30</v>
      </c>
      <c r="B215" s="18">
        <f>A215</f>
        <v>30</v>
      </c>
      <c r="C215" s="19" t="e">
        <f ca="1">IF(CELL("col",#REF!)-4&gt;#REF!,"-",#REF!/#REF!)</f>
        <v>#REF!</v>
      </c>
      <c r="D215" s="19" t="e">
        <f>#REF!</f>
        <v>#REF!</v>
      </c>
      <c r="E215" s="19" t="e">
        <f ca="1">IF(CELL("col",#REF!)-4&gt;#REF!,"-",IF(ISERR(PEARSON(#REF!,#REF!)),0,PEARSON(#REF!,#REF!)))</f>
        <v>#REF!</v>
      </c>
      <c r="F215" s="21"/>
      <c r="G215" s="22" t="s">
        <v>1</v>
      </c>
      <c r="H215" s="19" t="e">
        <f>IF(#REF!="","-",#REF!)</f>
        <v>#REF!</v>
      </c>
      <c r="I215" s="18" t="s">
        <v>18</v>
      </c>
      <c r="J215" s="18" t="s">
        <v>18</v>
      </c>
      <c r="K215" s="18" t="e">
        <f>IF(#REF!=G215,"#","")</f>
        <v>#REF!</v>
      </c>
      <c r="L215" s="36" t="e">
        <f t="shared" ref="L215:L220" si="29">IF(K215&lt;&gt;"",H215,0)</f>
        <v>#REF!</v>
      </c>
      <c r="M215" s="743" t="e">
        <f>IF(D215&gt;0.21,"Dapat Membedakan","Tidak dapat membedakan")</f>
        <v>#REF!</v>
      </c>
      <c r="N215" s="743" t="e">
        <f ca="1">IF(C215&gt;0.7,"Mudah",IF(AND(C215&lt;0.7,C215&gt;=0.3),"Sedang","Sulit"))</f>
        <v>#REF!</v>
      </c>
      <c r="O215" s="743" t="e">
        <f>IF(OR(MAX(L215:L220)&lt;H215,MAX(L215:L220)&lt;H216,MAX(L215:L220)&lt;H217,MAX(L215:L220)&lt;H218,MAX(L215:L220)&lt;H219,MAX(L215:L220)&lt;H220),"Ada Option lain yang bekerja lebih baik.","Baik")</f>
        <v>#REF!</v>
      </c>
      <c r="P215" s="743" t="e">
        <f>IF(P221&gt;2,"Dapat diterima",IF(AND(P221&gt;0,P221&lt;=2),"Soal sebaiknya Direvisi","Ditolak/ Jangan Digunakan"))</f>
        <v>#REF!</v>
      </c>
      <c r="Q215" s="128"/>
    </row>
    <row r="216" spans="1:17">
      <c r="A216" s="21"/>
      <c r="B216" s="21"/>
      <c r="C216" s="21"/>
      <c r="D216" s="20"/>
      <c r="E216" s="18"/>
      <c r="F216" s="21"/>
      <c r="G216" s="22" t="s">
        <v>13</v>
      </c>
      <c r="H216" s="19" t="e">
        <f>IF(#REF!="","-",#REF!)</f>
        <v>#REF!</v>
      </c>
      <c r="I216" s="18" t="s">
        <v>18</v>
      </c>
      <c r="J216" s="18" t="s">
        <v>18</v>
      </c>
      <c r="K216" s="18" t="e">
        <f>IF(#REF!=G216,"#","")</f>
        <v>#REF!</v>
      </c>
      <c r="L216" s="36" t="e">
        <f t="shared" si="29"/>
        <v>#REF!</v>
      </c>
      <c r="M216" s="743"/>
      <c r="N216" s="743"/>
      <c r="O216" s="743"/>
      <c r="P216" s="743"/>
      <c r="Q216" s="128"/>
    </row>
    <row r="217" spans="1:17">
      <c r="A217" s="21"/>
      <c r="B217" s="21"/>
      <c r="C217" s="21"/>
      <c r="D217" s="20"/>
      <c r="E217" s="18"/>
      <c r="F217" s="21"/>
      <c r="G217" s="22" t="s">
        <v>14</v>
      </c>
      <c r="H217" s="19" t="e">
        <f>IF(#REF!="","-",#REF!)</f>
        <v>#REF!</v>
      </c>
      <c r="I217" s="18" t="s">
        <v>18</v>
      </c>
      <c r="J217" s="18" t="s">
        <v>18</v>
      </c>
      <c r="K217" s="18" t="e">
        <f>IF(#REF!=G217,"#","")</f>
        <v>#REF!</v>
      </c>
      <c r="L217" s="36" t="e">
        <f t="shared" si="29"/>
        <v>#REF!</v>
      </c>
      <c r="M217" s="743"/>
      <c r="N217" s="743"/>
      <c r="O217" s="743"/>
      <c r="P217" s="743"/>
      <c r="Q217" s="128"/>
    </row>
    <row r="218" spans="1:17">
      <c r="A218" s="21"/>
      <c r="B218" s="21"/>
      <c r="C218" s="21"/>
      <c r="D218" s="20"/>
      <c r="E218" s="18"/>
      <c r="F218" s="21"/>
      <c r="G218" s="22" t="s">
        <v>15</v>
      </c>
      <c r="H218" s="19" t="e">
        <f>IF(#REF!="","-",#REF!)</f>
        <v>#REF!</v>
      </c>
      <c r="I218" s="18" t="s">
        <v>18</v>
      </c>
      <c r="J218" s="18" t="s">
        <v>18</v>
      </c>
      <c r="K218" s="18" t="e">
        <f>IF(#REF!=G218,"#","")</f>
        <v>#REF!</v>
      </c>
      <c r="L218" s="36" t="e">
        <f t="shared" si="29"/>
        <v>#REF!</v>
      </c>
      <c r="M218" s="743"/>
      <c r="N218" s="743"/>
      <c r="O218" s="743"/>
      <c r="P218" s="743"/>
      <c r="Q218" s="128"/>
    </row>
    <row r="219" spans="1:17">
      <c r="A219" s="21"/>
      <c r="B219" s="21"/>
      <c r="C219" s="21"/>
      <c r="D219" s="20"/>
      <c r="E219" s="18"/>
      <c r="F219" s="21"/>
      <c r="G219" s="22" t="s">
        <v>16</v>
      </c>
      <c r="H219" s="19" t="e">
        <f>IF(#REF!="","-",#REF!)</f>
        <v>#REF!</v>
      </c>
      <c r="I219" s="18" t="s">
        <v>18</v>
      </c>
      <c r="J219" s="18" t="s">
        <v>18</v>
      </c>
      <c r="K219" s="18" t="e">
        <f>IF(#REF!=G219,"#","")</f>
        <v>#REF!</v>
      </c>
      <c r="L219" s="36" t="e">
        <f t="shared" si="29"/>
        <v>#REF!</v>
      </c>
      <c r="M219" s="743"/>
      <c r="N219" s="743"/>
      <c r="O219" s="743"/>
      <c r="P219" s="743"/>
      <c r="Q219" s="128"/>
    </row>
    <row r="220" spans="1:17">
      <c r="A220" s="21"/>
      <c r="B220" s="21"/>
      <c r="C220" s="21"/>
      <c r="D220" s="20"/>
      <c r="E220" s="18"/>
      <c r="F220" s="21"/>
      <c r="G220" s="22" t="s">
        <v>17</v>
      </c>
      <c r="H220" s="19" t="e">
        <f>IF(#REF!="","-",#REF!)</f>
        <v>#REF!</v>
      </c>
      <c r="I220" s="18" t="s">
        <v>18</v>
      </c>
      <c r="J220" s="18" t="s">
        <v>18</v>
      </c>
      <c r="K220" s="18" t="e">
        <f>IF(#REF!=G220,"#","")</f>
        <v>#REF!</v>
      </c>
      <c r="L220" s="36" t="e">
        <f t="shared" si="29"/>
        <v>#REF!</v>
      </c>
      <c r="M220" s="743"/>
      <c r="N220" s="743"/>
      <c r="O220" s="743"/>
      <c r="P220" s="743"/>
      <c r="Q220" s="128"/>
    </row>
    <row r="221" spans="1:17">
      <c r="A221" s="21"/>
      <c r="B221" s="21"/>
      <c r="C221" s="21"/>
      <c r="D221" s="20"/>
      <c r="E221" s="18"/>
      <c r="F221" s="21"/>
      <c r="G221" s="22"/>
      <c r="H221" s="21"/>
      <c r="I221" s="24"/>
      <c r="J221" s="24"/>
      <c r="K221" s="23"/>
      <c r="L221" s="38"/>
      <c r="M221" s="134" t="e">
        <f>IF(D215&gt;0.21,1,-2)</f>
        <v>#REF!</v>
      </c>
      <c r="N221" s="134" t="e">
        <f ca="1">IF(OR(C215=1,C215=0),0,1)</f>
        <v>#REF!</v>
      </c>
      <c r="O221" s="134" t="e">
        <f>IF(OR(MAX(L215:L220)&lt;H215,MAX(L215:L220)&lt;H216,MAX(L215:L220)&lt;H217,MAX(L215:L220)&lt;H218,MAX(L215:L220)&lt;H219,MAX(L215:L220)&lt;H220),0,1)</f>
        <v>#REF!</v>
      </c>
      <c r="P221" s="134" t="e">
        <f>SUM(M221:O221)</f>
        <v>#REF!</v>
      </c>
      <c r="Q221" s="5"/>
    </row>
    <row r="222" spans="1:17">
      <c r="A222" s="18">
        <f>A215+1</f>
        <v>31</v>
      </c>
      <c r="B222" s="18">
        <f>A222</f>
        <v>31</v>
      </c>
      <c r="C222" s="19" t="e">
        <f ca="1">IF(CELL("col",#REF!)-4&gt;#REF!,"-",#REF!/#REF!)</f>
        <v>#REF!</v>
      </c>
      <c r="D222" s="19" t="e">
        <f>#REF!</f>
        <v>#REF!</v>
      </c>
      <c r="E222" s="19" t="e">
        <f ca="1">IF(CELL("col",#REF!)-4&gt;#REF!,"-",IF(ISERR(PEARSON(#REF!,#REF!)),0,PEARSON(#REF!,#REF!)))</f>
        <v>#REF!</v>
      </c>
      <c r="F222" s="21"/>
      <c r="G222" s="22" t="s">
        <v>1</v>
      </c>
      <c r="H222" s="19" t="e">
        <f>IF(#REF!="","-",#REF!)</f>
        <v>#REF!</v>
      </c>
      <c r="I222" s="18" t="s">
        <v>18</v>
      </c>
      <c r="J222" s="18" t="s">
        <v>18</v>
      </c>
      <c r="K222" s="18" t="e">
        <f>IF(#REF!=G222,"#","")</f>
        <v>#REF!</v>
      </c>
      <c r="L222" s="36" t="e">
        <f t="shared" ref="L222:L227" si="30">IF(K222&lt;&gt;"",H222,0)</f>
        <v>#REF!</v>
      </c>
      <c r="M222" s="743" t="e">
        <f>IF(D222&gt;0.21,"Dapat Membedakan","Tidak dapat membedakan")</f>
        <v>#REF!</v>
      </c>
      <c r="N222" s="743" t="e">
        <f ca="1">IF(C222&gt;0.7,"Mudah",IF(AND(C222&lt;0.7,C222&gt;=0.3),"Sedang","Sulit"))</f>
        <v>#REF!</v>
      </c>
      <c r="O222" s="743" t="e">
        <f>IF(OR(MAX(L222:L227)&lt;H222,MAX(L222:L227)&lt;H223,MAX(L222:L227)&lt;H224,MAX(L222:L227)&lt;H225,MAX(L222:L227)&lt;H226,MAX(L222:L227)&lt;H227),"Ada Option lain yang bekerja lebih baik.","Baik")</f>
        <v>#REF!</v>
      </c>
      <c r="P222" s="743" t="e">
        <f>IF(P228&gt;2,"Dapat diterima",IF(AND(P228&gt;0,P228&lt;=2),"Soal sebaiknya Direvisi","Ditolak/ Jangan Digunakan"))</f>
        <v>#REF!</v>
      </c>
      <c r="Q222" s="128"/>
    </row>
    <row r="223" spans="1:17">
      <c r="A223" s="21"/>
      <c r="B223" s="21"/>
      <c r="C223" s="21"/>
      <c r="D223" s="20"/>
      <c r="E223" s="18"/>
      <c r="F223" s="21"/>
      <c r="G223" s="22" t="s">
        <v>13</v>
      </c>
      <c r="H223" s="19" t="e">
        <f>IF(#REF!="","-",#REF!)</f>
        <v>#REF!</v>
      </c>
      <c r="I223" s="18" t="s">
        <v>18</v>
      </c>
      <c r="J223" s="18" t="s">
        <v>18</v>
      </c>
      <c r="K223" s="18" t="e">
        <f>IF(#REF!=G223,"#","")</f>
        <v>#REF!</v>
      </c>
      <c r="L223" s="36" t="e">
        <f t="shared" si="30"/>
        <v>#REF!</v>
      </c>
      <c r="M223" s="743"/>
      <c r="N223" s="743"/>
      <c r="O223" s="743"/>
      <c r="P223" s="743"/>
      <c r="Q223" s="128"/>
    </row>
    <row r="224" spans="1:17">
      <c r="A224" s="21"/>
      <c r="B224" s="21"/>
      <c r="C224" s="21"/>
      <c r="D224" s="20"/>
      <c r="E224" s="18"/>
      <c r="F224" s="21"/>
      <c r="G224" s="22" t="s">
        <v>14</v>
      </c>
      <c r="H224" s="19" t="e">
        <f>IF(#REF!="","-",#REF!)</f>
        <v>#REF!</v>
      </c>
      <c r="I224" s="18" t="s">
        <v>18</v>
      </c>
      <c r="J224" s="18" t="s">
        <v>18</v>
      </c>
      <c r="K224" s="18" t="e">
        <f>IF(#REF!=G224,"#","")</f>
        <v>#REF!</v>
      </c>
      <c r="L224" s="36" t="e">
        <f t="shared" si="30"/>
        <v>#REF!</v>
      </c>
      <c r="M224" s="743"/>
      <c r="N224" s="743"/>
      <c r="O224" s="743"/>
      <c r="P224" s="743"/>
      <c r="Q224" s="128"/>
    </row>
    <row r="225" spans="1:17">
      <c r="A225" s="21"/>
      <c r="B225" s="21"/>
      <c r="C225" s="21"/>
      <c r="D225" s="20"/>
      <c r="E225" s="18"/>
      <c r="F225" s="21"/>
      <c r="G225" s="22" t="s">
        <v>15</v>
      </c>
      <c r="H225" s="19" t="e">
        <f>IF(#REF!="","-",#REF!)</f>
        <v>#REF!</v>
      </c>
      <c r="I225" s="18" t="s">
        <v>18</v>
      </c>
      <c r="J225" s="18" t="s">
        <v>18</v>
      </c>
      <c r="K225" s="18" t="e">
        <f>IF(#REF!=G225,"#","")</f>
        <v>#REF!</v>
      </c>
      <c r="L225" s="36" t="e">
        <f t="shared" si="30"/>
        <v>#REF!</v>
      </c>
      <c r="M225" s="743"/>
      <c r="N225" s="743"/>
      <c r="O225" s="743"/>
      <c r="P225" s="743"/>
      <c r="Q225" s="128"/>
    </row>
    <row r="226" spans="1:17">
      <c r="A226" s="21"/>
      <c r="B226" s="21"/>
      <c r="C226" s="21"/>
      <c r="D226" s="20"/>
      <c r="E226" s="18"/>
      <c r="F226" s="21"/>
      <c r="G226" s="22" t="s">
        <v>16</v>
      </c>
      <c r="H226" s="19" t="e">
        <f>IF(#REF!="","-",#REF!)</f>
        <v>#REF!</v>
      </c>
      <c r="I226" s="18" t="s">
        <v>18</v>
      </c>
      <c r="J226" s="18" t="s">
        <v>18</v>
      </c>
      <c r="K226" s="18" t="e">
        <f>IF(#REF!=G226,"#","")</f>
        <v>#REF!</v>
      </c>
      <c r="L226" s="36" t="e">
        <f t="shared" si="30"/>
        <v>#REF!</v>
      </c>
      <c r="M226" s="743"/>
      <c r="N226" s="743"/>
      <c r="O226" s="743"/>
      <c r="P226" s="743"/>
      <c r="Q226" s="128"/>
    </row>
    <row r="227" spans="1:17">
      <c r="A227" s="21"/>
      <c r="B227" s="21"/>
      <c r="C227" s="21"/>
      <c r="D227" s="20"/>
      <c r="E227" s="18"/>
      <c r="F227" s="21"/>
      <c r="G227" s="22" t="s">
        <v>17</v>
      </c>
      <c r="H227" s="19" t="e">
        <f>IF(#REF!="","-",#REF!)</f>
        <v>#REF!</v>
      </c>
      <c r="I227" s="18" t="s">
        <v>18</v>
      </c>
      <c r="J227" s="18" t="s">
        <v>18</v>
      </c>
      <c r="K227" s="18" t="e">
        <f>IF(#REF!=G227,"#","")</f>
        <v>#REF!</v>
      </c>
      <c r="L227" s="36" t="e">
        <f t="shared" si="30"/>
        <v>#REF!</v>
      </c>
      <c r="M227" s="743"/>
      <c r="N227" s="743"/>
      <c r="O227" s="743"/>
      <c r="P227" s="743"/>
      <c r="Q227" s="128"/>
    </row>
    <row r="228" spans="1:17">
      <c r="A228" s="21"/>
      <c r="B228" s="21"/>
      <c r="C228" s="21"/>
      <c r="D228" s="20"/>
      <c r="E228" s="18"/>
      <c r="F228" s="21"/>
      <c r="G228" s="22"/>
      <c r="H228" s="21"/>
      <c r="I228" s="18"/>
      <c r="J228" s="18"/>
      <c r="K228" s="23"/>
      <c r="L228" s="38"/>
      <c r="M228" s="134" t="e">
        <f>IF(D222&gt;0.21,1,-2)</f>
        <v>#REF!</v>
      </c>
      <c r="N228" s="134" t="e">
        <f ca="1">IF(OR(C222=1,C222=0),0,1)</f>
        <v>#REF!</v>
      </c>
      <c r="O228" s="134" t="e">
        <f>IF(OR(MAX(L222:L227)&lt;H222,MAX(L222:L227)&lt;H223,MAX(L222:L227)&lt;H224,MAX(L222:L227)&lt;H225,MAX(L222:L227)&lt;H226,MAX(L222:L227)&lt;H227),0,1)</f>
        <v>#REF!</v>
      </c>
      <c r="P228" s="134" t="e">
        <f>SUM(M228:O228)</f>
        <v>#REF!</v>
      </c>
      <c r="Q228" s="5"/>
    </row>
    <row r="229" spans="1:17">
      <c r="A229" s="18">
        <f>A222+1</f>
        <v>32</v>
      </c>
      <c r="B229" s="18">
        <f>A229</f>
        <v>32</v>
      </c>
      <c r="C229" s="19" t="e">
        <f ca="1">IF(CELL("col",#REF!)-4&gt;#REF!,"-",#REF!/#REF!)</f>
        <v>#REF!</v>
      </c>
      <c r="D229" s="19" t="e">
        <f>#REF!</f>
        <v>#REF!</v>
      </c>
      <c r="E229" s="19" t="e">
        <f ca="1">IF(CELL("col",#REF!)-4&gt;#REF!,"-",IF(ISERR(PEARSON(#REF!,#REF!)),0,PEARSON(#REF!,#REF!)))</f>
        <v>#REF!</v>
      </c>
      <c r="F229" s="21"/>
      <c r="G229" s="22" t="s">
        <v>1</v>
      </c>
      <c r="H229" s="19" t="e">
        <f>IF(#REF!="","-",#REF!)</f>
        <v>#REF!</v>
      </c>
      <c r="I229" s="18" t="s">
        <v>18</v>
      </c>
      <c r="J229" s="18" t="s">
        <v>18</v>
      </c>
      <c r="K229" s="18" t="e">
        <f>IF(#REF!=G229,"#","")</f>
        <v>#REF!</v>
      </c>
      <c r="L229" s="36" t="e">
        <f t="shared" ref="L229:L234" si="31">IF(K229&lt;&gt;"",H229,0)</f>
        <v>#REF!</v>
      </c>
      <c r="M229" s="743" t="e">
        <f>IF(D229&gt;0.21,"Dapat Membedakan","Tidak dapat membedakan")</f>
        <v>#REF!</v>
      </c>
      <c r="N229" s="743" t="e">
        <f ca="1">IF(C229&gt;0.7,"Mudah",IF(AND(C229&lt;0.7,C229&gt;=0.3),"Sedang","Sulit"))</f>
        <v>#REF!</v>
      </c>
      <c r="O229" s="743" t="e">
        <f>IF(OR(MAX(L229:L234)&lt;H229,MAX(L229:L234)&lt;H230,MAX(L229:L234)&lt;H231,MAX(L229:L234)&lt;H232,MAX(L229:L234)&lt;H233,MAX(L229:L234)&lt;H234),"Ada Option lain yang bekerja lebih baik.","Baik")</f>
        <v>#REF!</v>
      </c>
      <c r="P229" s="743" t="e">
        <f>IF(P235&gt;2,"Dapat diterima",IF(AND(P235&gt;0,P235&lt;=2),"Soal sebaiknya Direvisi","Ditolak/ Jangan Digunakan"))</f>
        <v>#REF!</v>
      </c>
      <c r="Q229" s="128"/>
    </row>
    <row r="230" spans="1:17">
      <c r="A230" s="21"/>
      <c r="B230" s="21"/>
      <c r="C230" s="21"/>
      <c r="D230" s="20"/>
      <c r="E230" s="18"/>
      <c r="F230" s="21"/>
      <c r="G230" s="22" t="s">
        <v>13</v>
      </c>
      <c r="H230" s="19" t="e">
        <f>IF(#REF!="","-",#REF!)</f>
        <v>#REF!</v>
      </c>
      <c r="I230" s="18" t="s">
        <v>18</v>
      </c>
      <c r="J230" s="18" t="s">
        <v>18</v>
      </c>
      <c r="K230" s="18" t="e">
        <f>IF(#REF!=G230,"#","")</f>
        <v>#REF!</v>
      </c>
      <c r="L230" s="36" t="e">
        <f t="shared" si="31"/>
        <v>#REF!</v>
      </c>
      <c r="M230" s="743"/>
      <c r="N230" s="743"/>
      <c r="O230" s="743"/>
      <c r="P230" s="743"/>
      <c r="Q230" s="128"/>
    </row>
    <row r="231" spans="1:17">
      <c r="A231" s="21"/>
      <c r="B231" s="21"/>
      <c r="C231" s="21"/>
      <c r="D231" s="20"/>
      <c r="E231" s="18"/>
      <c r="F231" s="21"/>
      <c r="G231" s="22" t="s">
        <v>14</v>
      </c>
      <c r="H231" s="19" t="e">
        <f>IF(#REF!="","-",#REF!)</f>
        <v>#REF!</v>
      </c>
      <c r="I231" s="18" t="s">
        <v>18</v>
      </c>
      <c r="J231" s="18" t="s">
        <v>18</v>
      </c>
      <c r="K231" s="18" t="e">
        <f>IF(#REF!=G231,"#","")</f>
        <v>#REF!</v>
      </c>
      <c r="L231" s="36" t="e">
        <f t="shared" si="31"/>
        <v>#REF!</v>
      </c>
      <c r="M231" s="743"/>
      <c r="N231" s="743"/>
      <c r="O231" s="743"/>
      <c r="P231" s="743"/>
      <c r="Q231" s="128"/>
    </row>
    <row r="232" spans="1:17">
      <c r="A232" s="21"/>
      <c r="B232" s="21"/>
      <c r="C232" s="21"/>
      <c r="D232" s="20"/>
      <c r="E232" s="18"/>
      <c r="F232" s="21"/>
      <c r="G232" s="22" t="s">
        <v>15</v>
      </c>
      <c r="H232" s="19" t="e">
        <f>IF(#REF!="","-",#REF!)</f>
        <v>#REF!</v>
      </c>
      <c r="I232" s="18" t="s">
        <v>18</v>
      </c>
      <c r="J232" s="18" t="s">
        <v>18</v>
      </c>
      <c r="K232" s="18" t="e">
        <f>IF(#REF!=G232,"#","")</f>
        <v>#REF!</v>
      </c>
      <c r="L232" s="36" t="e">
        <f t="shared" si="31"/>
        <v>#REF!</v>
      </c>
      <c r="M232" s="743"/>
      <c r="N232" s="743"/>
      <c r="O232" s="743"/>
      <c r="P232" s="743"/>
      <c r="Q232" s="128"/>
    </row>
    <row r="233" spans="1:17">
      <c r="A233" s="21"/>
      <c r="B233" s="21"/>
      <c r="C233" s="21"/>
      <c r="D233" s="20"/>
      <c r="E233" s="18"/>
      <c r="F233" s="21"/>
      <c r="G233" s="22" t="s">
        <v>16</v>
      </c>
      <c r="H233" s="19" t="e">
        <f>IF(#REF!="","-",#REF!)</f>
        <v>#REF!</v>
      </c>
      <c r="I233" s="18" t="s">
        <v>18</v>
      </c>
      <c r="J233" s="18" t="s">
        <v>18</v>
      </c>
      <c r="K233" s="18" t="e">
        <f>IF(#REF!=G233,"#","")</f>
        <v>#REF!</v>
      </c>
      <c r="L233" s="36" t="e">
        <f t="shared" si="31"/>
        <v>#REF!</v>
      </c>
      <c r="M233" s="743"/>
      <c r="N233" s="743"/>
      <c r="O233" s="743"/>
      <c r="P233" s="743"/>
      <c r="Q233" s="128"/>
    </row>
    <row r="234" spans="1:17">
      <c r="A234" s="21"/>
      <c r="B234" s="21"/>
      <c r="C234" s="21"/>
      <c r="D234" s="20"/>
      <c r="E234" s="18"/>
      <c r="F234" s="21"/>
      <c r="G234" s="22" t="s">
        <v>17</v>
      </c>
      <c r="H234" s="19" t="e">
        <f>IF(#REF!="","-",#REF!)</f>
        <v>#REF!</v>
      </c>
      <c r="I234" s="18" t="s">
        <v>18</v>
      </c>
      <c r="J234" s="18" t="s">
        <v>18</v>
      </c>
      <c r="K234" s="18" t="e">
        <f>IF(#REF!=G234,"#","")</f>
        <v>#REF!</v>
      </c>
      <c r="L234" s="36" t="e">
        <f t="shared" si="31"/>
        <v>#REF!</v>
      </c>
      <c r="M234" s="743"/>
      <c r="N234" s="743"/>
      <c r="O234" s="743"/>
      <c r="P234" s="743"/>
      <c r="Q234" s="128"/>
    </row>
    <row r="235" spans="1:17">
      <c r="A235" s="21"/>
      <c r="B235" s="21"/>
      <c r="C235" s="21"/>
      <c r="D235" s="20"/>
      <c r="E235" s="18"/>
      <c r="F235" s="21"/>
      <c r="G235" s="22"/>
      <c r="H235" s="21"/>
      <c r="I235" s="18"/>
      <c r="J235" s="18"/>
      <c r="K235" s="23"/>
      <c r="L235" s="38"/>
      <c r="M235" s="134" t="e">
        <f>IF(D229&gt;0.21,1,-2)</f>
        <v>#REF!</v>
      </c>
      <c r="N235" s="134" t="e">
        <f ca="1">IF(OR(C229=1,C229=0),0,1)</f>
        <v>#REF!</v>
      </c>
      <c r="O235" s="134" t="e">
        <f>IF(OR(MAX(L229:L234)&lt;H229,MAX(L229:L234)&lt;H230,MAX(L229:L234)&lt;H231,MAX(L229:L234)&lt;H232,MAX(L229:L234)&lt;H233,MAX(L229:L234)&lt;H234),0,1)</f>
        <v>#REF!</v>
      </c>
      <c r="P235" s="134" t="e">
        <f>SUM(M235:O235)</f>
        <v>#REF!</v>
      </c>
      <c r="Q235" s="5"/>
    </row>
    <row r="236" spans="1:17">
      <c r="A236" s="18">
        <f>A229+1</f>
        <v>33</v>
      </c>
      <c r="B236" s="18">
        <f>A236</f>
        <v>33</v>
      </c>
      <c r="C236" s="19" t="e">
        <f ca="1">IF(CELL("col",#REF!)-4&gt;#REF!,"-",#REF!/#REF!)</f>
        <v>#REF!</v>
      </c>
      <c r="D236" s="19" t="e">
        <f>#REF!</f>
        <v>#REF!</v>
      </c>
      <c r="E236" s="19" t="e">
        <f ca="1">IF(CELL("col",#REF!)-4&gt;#REF!,"-",IF(ISERR(PEARSON(#REF!,#REF!)),0,PEARSON(#REF!,#REF!)))</f>
        <v>#REF!</v>
      </c>
      <c r="F236" s="21"/>
      <c r="G236" s="22" t="s">
        <v>1</v>
      </c>
      <c r="H236" s="19" t="e">
        <f>IF(#REF!="","-",#REF!)</f>
        <v>#REF!</v>
      </c>
      <c r="I236" s="18" t="s">
        <v>18</v>
      </c>
      <c r="J236" s="18" t="s">
        <v>18</v>
      </c>
      <c r="K236" s="18" t="e">
        <f>IF(#REF!=G236,"#","")</f>
        <v>#REF!</v>
      </c>
      <c r="L236" s="36" t="e">
        <f t="shared" ref="L236:L241" si="32">IF(K236&lt;&gt;"",H236,0)</f>
        <v>#REF!</v>
      </c>
      <c r="M236" s="743" t="e">
        <f>IF(D236&gt;0.21,"Dapat Membedakan","Tidak dapat membedakan")</f>
        <v>#REF!</v>
      </c>
      <c r="N236" s="743" t="e">
        <f ca="1">IF(C236&gt;0.7,"Mudah",IF(AND(C236&lt;0.7,C236&gt;=0.3),"Sedang","Sulit"))</f>
        <v>#REF!</v>
      </c>
      <c r="O236" s="743" t="e">
        <f>IF(OR(MAX(L236:L241)&lt;H236,MAX(L236:L241)&lt;H237,MAX(L236:L241)&lt;H238,MAX(L236:L241)&lt;H239,MAX(L236:L241)&lt;H240,MAX(L236:L241)&lt;H241),"Ada Option lain yang bekerja lebih baik.","Baik")</f>
        <v>#REF!</v>
      </c>
      <c r="P236" s="743" t="e">
        <f>IF(P242&gt;2,"Dapat diterima",IF(AND(P242&gt;0,P242&lt;=2),"Soal sebaiknya Direvisi","Ditolak/ Jangan Digunakan"))</f>
        <v>#REF!</v>
      </c>
      <c r="Q236" s="128"/>
    </row>
    <row r="237" spans="1:17">
      <c r="A237" s="21"/>
      <c r="B237" s="21"/>
      <c r="C237" s="21"/>
      <c r="D237" s="20"/>
      <c r="E237" s="18"/>
      <c r="F237" s="21"/>
      <c r="G237" s="22" t="s">
        <v>13</v>
      </c>
      <c r="H237" s="19" t="e">
        <f>IF(#REF!="","-",#REF!)</f>
        <v>#REF!</v>
      </c>
      <c r="I237" s="18" t="s">
        <v>18</v>
      </c>
      <c r="J237" s="18" t="s">
        <v>18</v>
      </c>
      <c r="K237" s="18" t="e">
        <f>IF(#REF!=G237,"#","")</f>
        <v>#REF!</v>
      </c>
      <c r="L237" s="36" t="e">
        <f t="shared" si="32"/>
        <v>#REF!</v>
      </c>
      <c r="M237" s="743"/>
      <c r="N237" s="743"/>
      <c r="O237" s="743"/>
      <c r="P237" s="743"/>
      <c r="Q237" s="128"/>
    </row>
    <row r="238" spans="1:17">
      <c r="A238" s="21"/>
      <c r="B238" s="21"/>
      <c r="C238" s="21"/>
      <c r="D238" s="20"/>
      <c r="E238" s="18"/>
      <c r="F238" s="21"/>
      <c r="G238" s="22" t="s">
        <v>14</v>
      </c>
      <c r="H238" s="19" t="e">
        <f>IF(#REF!="","-",#REF!)</f>
        <v>#REF!</v>
      </c>
      <c r="I238" s="18" t="s">
        <v>18</v>
      </c>
      <c r="J238" s="18" t="s">
        <v>18</v>
      </c>
      <c r="K238" s="18" t="e">
        <f>IF(#REF!=G238,"#","")</f>
        <v>#REF!</v>
      </c>
      <c r="L238" s="36" t="e">
        <f t="shared" si="32"/>
        <v>#REF!</v>
      </c>
      <c r="M238" s="743"/>
      <c r="N238" s="743"/>
      <c r="O238" s="743"/>
      <c r="P238" s="743"/>
      <c r="Q238" s="128"/>
    </row>
    <row r="239" spans="1:17">
      <c r="A239" s="21"/>
      <c r="B239" s="21"/>
      <c r="C239" s="21"/>
      <c r="D239" s="20"/>
      <c r="E239" s="18"/>
      <c r="F239" s="21"/>
      <c r="G239" s="22" t="s">
        <v>15</v>
      </c>
      <c r="H239" s="19" t="e">
        <f>IF(#REF!="","-",#REF!)</f>
        <v>#REF!</v>
      </c>
      <c r="I239" s="18" t="s">
        <v>18</v>
      </c>
      <c r="J239" s="18" t="s">
        <v>18</v>
      </c>
      <c r="K239" s="18" t="e">
        <f>IF(#REF!=G239,"#","")</f>
        <v>#REF!</v>
      </c>
      <c r="L239" s="36" t="e">
        <f t="shared" si="32"/>
        <v>#REF!</v>
      </c>
      <c r="M239" s="743"/>
      <c r="N239" s="743"/>
      <c r="O239" s="743"/>
      <c r="P239" s="743"/>
      <c r="Q239" s="128"/>
    </row>
    <row r="240" spans="1:17">
      <c r="A240" s="21"/>
      <c r="B240" s="21"/>
      <c r="C240" s="21"/>
      <c r="D240" s="20"/>
      <c r="E240" s="18"/>
      <c r="F240" s="21"/>
      <c r="G240" s="22" t="s">
        <v>16</v>
      </c>
      <c r="H240" s="19" t="e">
        <f>IF(#REF!="","-",#REF!)</f>
        <v>#REF!</v>
      </c>
      <c r="I240" s="18" t="s">
        <v>18</v>
      </c>
      <c r="J240" s="18" t="s">
        <v>18</v>
      </c>
      <c r="K240" s="18" t="e">
        <f>IF(#REF!=G240,"#","")</f>
        <v>#REF!</v>
      </c>
      <c r="L240" s="36" t="e">
        <f t="shared" si="32"/>
        <v>#REF!</v>
      </c>
      <c r="M240" s="743"/>
      <c r="N240" s="743"/>
      <c r="O240" s="743"/>
      <c r="P240" s="743"/>
      <c r="Q240" s="128"/>
    </row>
    <row r="241" spans="1:17">
      <c r="A241" s="21"/>
      <c r="B241" s="21"/>
      <c r="C241" s="21"/>
      <c r="D241" s="20"/>
      <c r="E241" s="18"/>
      <c r="F241" s="21"/>
      <c r="G241" s="22" t="s">
        <v>17</v>
      </c>
      <c r="H241" s="19" t="e">
        <f>IF(#REF!="","-",#REF!)</f>
        <v>#REF!</v>
      </c>
      <c r="I241" s="18" t="s">
        <v>18</v>
      </c>
      <c r="J241" s="18" t="s">
        <v>18</v>
      </c>
      <c r="K241" s="18" t="e">
        <f>IF(#REF!=G241,"#","")</f>
        <v>#REF!</v>
      </c>
      <c r="L241" s="36" t="e">
        <f t="shared" si="32"/>
        <v>#REF!</v>
      </c>
      <c r="M241" s="743"/>
      <c r="N241" s="743"/>
      <c r="O241" s="743"/>
      <c r="P241" s="743"/>
      <c r="Q241" s="128"/>
    </row>
    <row r="242" spans="1:17">
      <c r="A242" s="21"/>
      <c r="B242" s="21"/>
      <c r="C242" s="21"/>
      <c r="D242" s="20"/>
      <c r="E242" s="18"/>
      <c r="F242" s="21"/>
      <c r="G242" s="22"/>
      <c r="H242" s="21"/>
      <c r="I242" s="18"/>
      <c r="J242" s="18"/>
      <c r="K242" s="23"/>
      <c r="L242" s="38"/>
      <c r="M242" s="134" t="e">
        <f>IF(D236&gt;0.21,1,-2)</f>
        <v>#REF!</v>
      </c>
      <c r="N242" s="134" t="e">
        <f ca="1">IF(OR(C236=1,C236=0),0,1)</f>
        <v>#REF!</v>
      </c>
      <c r="O242" s="134" t="e">
        <f>IF(OR(MAX(L236:L241)&lt;H236,MAX(L236:L241)&lt;H237,MAX(L236:L241)&lt;H238,MAX(L236:L241)&lt;H239,MAX(L236:L241)&lt;H240,MAX(L236:L241)&lt;H241),0,1)</f>
        <v>#REF!</v>
      </c>
      <c r="P242" s="134" t="e">
        <f>SUM(M242:O242)</f>
        <v>#REF!</v>
      </c>
      <c r="Q242" s="5"/>
    </row>
    <row r="243" spans="1:17">
      <c r="A243" s="18">
        <f>A236+1</f>
        <v>34</v>
      </c>
      <c r="B243" s="18">
        <f>A243</f>
        <v>34</v>
      </c>
      <c r="C243" s="19" t="e">
        <f ca="1">IF(CELL("col",#REF!)-4&gt;#REF!,"-",#REF!/#REF!)</f>
        <v>#REF!</v>
      </c>
      <c r="D243" s="19" t="e">
        <f>#REF!</f>
        <v>#REF!</v>
      </c>
      <c r="E243" s="19" t="e">
        <f ca="1">IF(CELL("col",#REF!)-4&gt;#REF!,"-",IF(ISERR(PEARSON(#REF!,#REF!)),0,PEARSON(#REF!,#REF!)))</f>
        <v>#REF!</v>
      </c>
      <c r="F243" s="21"/>
      <c r="G243" s="22" t="s">
        <v>1</v>
      </c>
      <c r="H243" s="19" t="e">
        <f>IF(#REF!="","-",#REF!)</f>
        <v>#REF!</v>
      </c>
      <c r="I243" s="18" t="s">
        <v>18</v>
      </c>
      <c r="J243" s="18" t="s">
        <v>18</v>
      </c>
      <c r="K243" s="18" t="e">
        <f>IF(#REF!=G243,"#","")</f>
        <v>#REF!</v>
      </c>
      <c r="L243" s="36" t="e">
        <f t="shared" ref="L243:L248" si="33">IF(K243&lt;&gt;"",H243,0)</f>
        <v>#REF!</v>
      </c>
      <c r="M243" s="743" t="e">
        <f>IF(D243&gt;0.21,"Dapat Membedakan","Tidak dapat membedakan")</f>
        <v>#REF!</v>
      </c>
      <c r="N243" s="743" t="e">
        <f ca="1">IF(C243&gt;0.7,"Mudah",IF(AND(C243&lt;0.7,C243&gt;=0.3),"Sedang","Sulit"))</f>
        <v>#REF!</v>
      </c>
      <c r="O243" s="743" t="e">
        <f>IF(OR(MAX(L243:L248)&lt;H243,MAX(L243:L248)&lt;H244,MAX(L243:L248)&lt;H245,MAX(L243:L248)&lt;H246,MAX(L243:L248)&lt;H247,MAX(L243:L248)&lt;H248),"Ada Option lain yang bekerja lebih baik.","Baik")</f>
        <v>#REF!</v>
      </c>
      <c r="P243" s="743" t="e">
        <f>IF(P249&gt;2,"Dapat diterima",IF(AND(P249&gt;0,P249&lt;=2),"Soal sebaiknya Direvisi","Ditolak/ Jangan Digunakan"))</f>
        <v>#REF!</v>
      </c>
      <c r="Q243" s="128"/>
    </row>
    <row r="244" spans="1:17">
      <c r="A244" s="21"/>
      <c r="B244" s="21"/>
      <c r="C244" s="21"/>
      <c r="D244" s="20"/>
      <c r="E244" s="18"/>
      <c r="F244" s="21"/>
      <c r="G244" s="22" t="s">
        <v>13</v>
      </c>
      <c r="H244" s="19" t="e">
        <f>IF(#REF!="","-",#REF!)</f>
        <v>#REF!</v>
      </c>
      <c r="I244" s="18" t="s">
        <v>18</v>
      </c>
      <c r="J244" s="18" t="s">
        <v>18</v>
      </c>
      <c r="K244" s="18" t="e">
        <f>IF(#REF!=G244,"#","")</f>
        <v>#REF!</v>
      </c>
      <c r="L244" s="36" t="e">
        <f t="shared" si="33"/>
        <v>#REF!</v>
      </c>
      <c r="M244" s="743"/>
      <c r="N244" s="743"/>
      <c r="O244" s="743"/>
      <c r="P244" s="743"/>
      <c r="Q244" s="128"/>
    </row>
    <row r="245" spans="1:17">
      <c r="A245" s="21"/>
      <c r="B245" s="21"/>
      <c r="C245" s="21"/>
      <c r="D245" s="20"/>
      <c r="E245" s="18"/>
      <c r="F245" s="21"/>
      <c r="G245" s="22" t="s">
        <v>14</v>
      </c>
      <c r="H245" s="19" t="e">
        <f>IF(#REF!="","-",#REF!)</f>
        <v>#REF!</v>
      </c>
      <c r="I245" s="18" t="s">
        <v>18</v>
      </c>
      <c r="J245" s="18" t="s">
        <v>18</v>
      </c>
      <c r="K245" s="18" t="e">
        <f>IF(#REF!=G245,"#","")</f>
        <v>#REF!</v>
      </c>
      <c r="L245" s="36" t="e">
        <f t="shared" si="33"/>
        <v>#REF!</v>
      </c>
      <c r="M245" s="743"/>
      <c r="N245" s="743"/>
      <c r="O245" s="743"/>
      <c r="P245" s="743"/>
      <c r="Q245" s="128"/>
    </row>
    <row r="246" spans="1:17">
      <c r="A246" s="21"/>
      <c r="B246" s="21"/>
      <c r="C246" s="21"/>
      <c r="D246" s="20"/>
      <c r="E246" s="18"/>
      <c r="F246" s="21"/>
      <c r="G246" s="22" t="s">
        <v>15</v>
      </c>
      <c r="H246" s="19" t="e">
        <f>IF(#REF!="","-",#REF!)</f>
        <v>#REF!</v>
      </c>
      <c r="I246" s="18" t="s">
        <v>18</v>
      </c>
      <c r="J246" s="18" t="s">
        <v>18</v>
      </c>
      <c r="K246" s="18" t="e">
        <f>IF(#REF!=G246,"#","")</f>
        <v>#REF!</v>
      </c>
      <c r="L246" s="36" t="e">
        <f t="shared" si="33"/>
        <v>#REF!</v>
      </c>
      <c r="M246" s="743"/>
      <c r="N246" s="743"/>
      <c r="O246" s="743"/>
      <c r="P246" s="743"/>
      <c r="Q246" s="128"/>
    </row>
    <row r="247" spans="1:17">
      <c r="A247" s="21"/>
      <c r="B247" s="21"/>
      <c r="C247" s="21"/>
      <c r="D247" s="20"/>
      <c r="E247" s="18"/>
      <c r="F247" s="21"/>
      <c r="G247" s="22" t="s">
        <v>16</v>
      </c>
      <c r="H247" s="19" t="e">
        <f>IF(#REF!="","-",#REF!)</f>
        <v>#REF!</v>
      </c>
      <c r="I247" s="18" t="s">
        <v>18</v>
      </c>
      <c r="J247" s="18" t="s">
        <v>18</v>
      </c>
      <c r="K247" s="18" t="e">
        <f>IF(#REF!=G247,"#","")</f>
        <v>#REF!</v>
      </c>
      <c r="L247" s="36" t="e">
        <f t="shared" si="33"/>
        <v>#REF!</v>
      </c>
      <c r="M247" s="743"/>
      <c r="N247" s="743"/>
      <c r="O247" s="743"/>
      <c r="P247" s="743"/>
      <c r="Q247" s="128"/>
    </row>
    <row r="248" spans="1:17">
      <c r="A248" s="21"/>
      <c r="B248" s="21"/>
      <c r="C248" s="21"/>
      <c r="D248" s="20"/>
      <c r="E248" s="18"/>
      <c r="F248" s="21"/>
      <c r="G248" s="22" t="s">
        <v>17</v>
      </c>
      <c r="H248" s="19" t="e">
        <f>IF(#REF!="","-",#REF!)</f>
        <v>#REF!</v>
      </c>
      <c r="I248" s="18" t="s">
        <v>18</v>
      </c>
      <c r="J248" s="18" t="s">
        <v>18</v>
      </c>
      <c r="K248" s="18" t="e">
        <f>IF(#REF!=G248,"#","")</f>
        <v>#REF!</v>
      </c>
      <c r="L248" s="36" t="e">
        <f t="shared" si="33"/>
        <v>#REF!</v>
      </c>
      <c r="M248" s="743"/>
      <c r="N248" s="743"/>
      <c r="O248" s="743"/>
      <c r="P248" s="743"/>
      <c r="Q248" s="128"/>
    </row>
    <row r="249" spans="1:17">
      <c r="A249" s="21"/>
      <c r="B249" s="21"/>
      <c r="C249" s="21"/>
      <c r="D249" s="20"/>
      <c r="E249" s="18"/>
      <c r="F249" s="21"/>
      <c r="G249" s="22"/>
      <c r="H249" s="21"/>
      <c r="I249" s="18"/>
      <c r="J249" s="18"/>
      <c r="K249" s="23"/>
      <c r="L249" s="38"/>
      <c r="M249" s="134" t="e">
        <f>IF(D243&gt;0.21,1,-2)</f>
        <v>#REF!</v>
      </c>
      <c r="N249" s="134" t="e">
        <f ca="1">IF(OR(C243=1,C243=0),0,1)</f>
        <v>#REF!</v>
      </c>
      <c r="O249" s="134" t="e">
        <f>IF(OR(MAX(L243:L248)&lt;H243,MAX(L243:L248)&lt;H244,MAX(L243:L248)&lt;H245,MAX(L243:L248)&lt;H246,MAX(L243:L248)&lt;H247,MAX(L243:L248)&lt;H248),0,1)</f>
        <v>#REF!</v>
      </c>
      <c r="P249" s="134" t="e">
        <f>SUM(M249:O249)</f>
        <v>#REF!</v>
      </c>
      <c r="Q249" s="5"/>
    </row>
    <row r="250" spans="1:17">
      <c r="A250" s="18">
        <f>A243+1</f>
        <v>35</v>
      </c>
      <c r="B250" s="18">
        <f>A250</f>
        <v>35</v>
      </c>
      <c r="C250" s="19" t="e">
        <f ca="1">IF(CELL("col",#REF!)-4&gt;#REF!,"-",#REF!/#REF!)</f>
        <v>#REF!</v>
      </c>
      <c r="D250" s="19" t="e">
        <f>#REF!</f>
        <v>#REF!</v>
      </c>
      <c r="E250" s="19" t="e">
        <f ca="1">IF(CELL("col",#REF!)-4&gt;#REF!,"-",IF(ISERR(PEARSON(#REF!,#REF!)),0,PEARSON(#REF!,#REF!)))</f>
        <v>#REF!</v>
      </c>
      <c r="F250" s="21"/>
      <c r="G250" s="22" t="s">
        <v>1</v>
      </c>
      <c r="H250" s="19" t="e">
        <f>IF(#REF!="","-",#REF!)</f>
        <v>#REF!</v>
      </c>
      <c r="I250" s="18" t="s">
        <v>18</v>
      </c>
      <c r="J250" s="18" t="s">
        <v>18</v>
      </c>
      <c r="K250" s="18" t="e">
        <f>IF(#REF!=G250,"#","")</f>
        <v>#REF!</v>
      </c>
      <c r="L250" s="36" t="e">
        <f t="shared" ref="L250:L255" si="34">IF(K250&lt;&gt;"",H250,0)</f>
        <v>#REF!</v>
      </c>
      <c r="M250" s="743" t="e">
        <f>IF(D250&gt;0.21,"Dapat Membedakan","Tidak dapat membedakan")</f>
        <v>#REF!</v>
      </c>
      <c r="N250" s="743" t="e">
        <f ca="1">IF(C250&gt;0.7,"Mudah",IF(AND(C250&lt;0.7,C250&gt;=0.3),"Sedang","Sulit"))</f>
        <v>#REF!</v>
      </c>
      <c r="O250" s="743" t="e">
        <f>IF(OR(MAX(L250:L255)&lt;H250,MAX(L250:L255)&lt;H251,MAX(L250:L255)&lt;H252,MAX(L250:L255)&lt;H253,MAX(L250:L255)&lt;H254,MAX(L250:L255)&lt;H255),"Ada Option lain yang bekerja lebih baik.","Baik")</f>
        <v>#REF!</v>
      </c>
      <c r="P250" s="743" t="e">
        <f>IF(P256&gt;2,"Dapat diterima",IF(AND(P256&gt;0,P256&lt;=2),"Soal sebaiknya Direvisi","Ditolak/ Jangan Digunakan"))</f>
        <v>#REF!</v>
      </c>
      <c r="Q250" s="128"/>
    </row>
    <row r="251" spans="1:17">
      <c r="A251" s="21"/>
      <c r="B251" s="21"/>
      <c r="C251" s="21"/>
      <c r="D251" s="20"/>
      <c r="E251" s="18"/>
      <c r="F251" s="21"/>
      <c r="G251" s="22" t="s">
        <v>13</v>
      </c>
      <c r="H251" s="19" t="e">
        <f>IF(#REF!="","-",#REF!)</f>
        <v>#REF!</v>
      </c>
      <c r="I251" s="18" t="s">
        <v>18</v>
      </c>
      <c r="J251" s="18" t="s">
        <v>18</v>
      </c>
      <c r="K251" s="18" t="e">
        <f>IF(#REF!=G251,"#","")</f>
        <v>#REF!</v>
      </c>
      <c r="L251" s="36" t="e">
        <f t="shared" si="34"/>
        <v>#REF!</v>
      </c>
      <c r="M251" s="743"/>
      <c r="N251" s="743"/>
      <c r="O251" s="743"/>
      <c r="P251" s="743"/>
      <c r="Q251" s="128"/>
    </row>
    <row r="252" spans="1:17">
      <c r="A252" s="21"/>
      <c r="B252" s="21"/>
      <c r="C252" s="21"/>
      <c r="D252" s="20"/>
      <c r="E252" s="18"/>
      <c r="F252" s="21"/>
      <c r="G252" s="22" t="s">
        <v>14</v>
      </c>
      <c r="H252" s="19" t="e">
        <f>IF(#REF!="","-",#REF!)</f>
        <v>#REF!</v>
      </c>
      <c r="I252" s="18" t="s">
        <v>18</v>
      </c>
      <c r="J252" s="18" t="s">
        <v>18</v>
      </c>
      <c r="K252" s="18" t="e">
        <f>IF(#REF!=G252,"#","")</f>
        <v>#REF!</v>
      </c>
      <c r="L252" s="36" t="e">
        <f t="shared" si="34"/>
        <v>#REF!</v>
      </c>
      <c r="M252" s="743"/>
      <c r="N252" s="743"/>
      <c r="O252" s="743"/>
      <c r="P252" s="743"/>
      <c r="Q252" s="128"/>
    </row>
    <row r="253" spans="1:17">
      <c r="A253" s="21"/>
      <c r="B253" s="21"/>
      <c r="C253" s="21"/>
      <c r="D253" s="20"/>
      <c r="E253" s="18"/>
      <c r="F253" s="21"/>
      <c r="G253" s="22" t="s">
        <v>15</v>
      </c>
      <c r="H253" s="19" t="e">
        <f>IF(#REF!="","-",#REF!)</f>
        <v>#REF!</v>
      </c>
      <c r="I253" s="18" t="s">
        <v>18</v>
      </c>
      <c r="J253" s="18" t="s">
        <v>18</v>
      </c>
      <c r="K253" s="18" t="e">
        <f>IF(#REF!=G253,"#","")</f>
        <v>#REF!</v>
      </c>
      <c r="L253" s="36" t="e">
        <f t="shared" si="34"/>
        <v>#REF!</v>
      </c>
      <c r="M253" s="743"/>
      <c r="N253" s="743"/>
      <c r="O253" s="743"/>
      <c r="P253" s="743"/>
      <c r="Q253" s="128"/>
    </row>
    <row r="254" spans="1:17">
      <c r="A254" s="21"/>
      <c r="B254" s="21"/>
      <c r="C254" s="21"/>
      <c r="D254" s="20"/>
      <c r="E254" s="18"/>
      <c r="F254" s="21"/>
      <c r="G254" s="22" t="s">
        <v>16</v>
      </c>
      <c r="H254" s="19" t="e">
        <f>IF(#REF!="","-",#REF!)</f>
        <v>#REF!</v>
      </c>
      <c r="I254" s="18" t="s">
        <v>18</v>
      </c>
      <c r="J254" s="18" t="s">
        <v>18</v>
      </c>
      <c r="K254" s="18" t="e">
        <f>IF(#REF!=G254,"#","")</f>
        <v>#REF!</v>
      </c>
      <c r="L254" s="36" t="e">
        <f t="shared" si="34"/>
        <v>#REF!</v>
      </c>
      <c r="M254" s="743"/>
      <c r="N254" s="743"/>
      <c r="O254" s="743"/>
      <c r="P254" s="743"/>
      <c r="Q254" s="128"/>
    </row>
    <row r="255" spans="1:17">
      <c r="A255" s="21"/>
      <c r="B255" s="21"/>
      <c r="C255" s="21"/>
      <c r="D255" s="20"/>
      <c r="E255" s="18"/>
      <c r="F255" s="21"/>
      <c r="G255" s="22" t="s">
        <v>17</v>
      </c>
      <c r="H255" s="19" t="e">
        <f>IF(#REF!="","-",#REF!)</f>
        <v>#REF!</v>
      </c>
      <c r="I255" s="18" t="s">
        <v>18</v>
      </c>
      <c r="J255" s="18" t="s">
        <v>18</v>
      </c>
      <c r="K255" s="18" t="e">
        <f>IF(#REF!=G255,"#","")</f>
        <v>#REF!</v>
      </c>
      <c r="L255" s="36" t="e">
        <f t="shared" si="34"/>
        <v>#REF!</v>
      </c>
      <c r="M255" s="743"/>
      <c r="N255" s="743"/>
      <c r="O255" s="743"/>
      <c r="P255" s="743"/>
      <c r="Q255" s="128"/>
    </row>
    <row r="256" spans="1:17">
      <c r="A256" s="21"/>
      <c r="B256" s="21"/>
      <c r="C256" s="21"/>
      <c r="D256" s="20"/>
      <c r="E256" s="18"/>
      <c r="F256" s="21"/>
      <c r="G256" s="22"/>
      <c r="H256" s="21"/>
      <c r="I256" s="18"/>
      <c r="J256" s="18"/>
      <c r="K256" s="23"/>
      <c r="L256" s="38"/>
      <c r="M256" s="134" t="e">
        <f>IF(D250&gt;0.21,1,-2)</f>
        <v>#REF!</v>
      </c>
      <c r="N256" s="134" t="e">
        <f ca="1">IF(OR(C250=1,C250=0),0,1)</f>
        <v>#REF!</v>
      </c>
      <c r="O256" s="134" t="e">
        <f>IF(OR(MAX(L250:L255)&lt;H250,MAX(L250:L255)&lt;H251,MAX(L250:L255)&lt;H252,MAX(L250:L255)&lt;H253,MAX(L250:L255)&lt;H254,MAX(L250:L255)&lt;H255),0,1)</f>
        <v>#REF!</v>
      </c>
      <c r="P256" s="134" t="e">
        <f>SUM(M256:O256)</f>
        <v>#REF!</v>
      </c>
      <c r="Q256" s="5"/>
    </row>
    <row r="257" spans="1:17">
      <c r="A257" s="18">
        <f>A250+1</f>
        <v>36</v>
      </c>
      <c r="B257" s="18">
        <f>A257</f>
        <v>36</v>
      </c>
      <c r="C257" s="19" t="e">
        <f ca="1">IF(CELL("col",#REF!)-4&gt;#REF!,"-",#REF!/#REF!)</f>
        <v>#REF!</v>
      </c>
      <c r="D257" s="19" t="e">
        <f>#REF!</f>
        <v>#REF!</v>
      </c>
      <c r="E257" s="19" t="e">
        <f ca="1">IF(CELL("col",#REF!)-4&gt;#REF!,"-",IF(ISERR(PEARSON(#REF!,#REF!)),0,PEARSON(#REF!,#REF!)))</f>
        <v>#REF!</v>
      </c>
      <c r="F257" s="21"/>
      <c r="G257" s="22" t="s">
        <v>1</v>
      </c>
      <c r="H257" s="19" t="e">
        <f>IF(#REF!="","-",#REF!)</f>
        <v>#REF!</v>
      </c>
      <c r="I257" s="18" t="s">
        <v>18</v>
      </c>
      <c r="J257" s="18" t="s">
        <v>18</v>
      </c>
      <c r="K257" s="18" t="e">
        <f>IF(#REF!=G257,"#","")</f>
        <v>#REF!</v>
      </c>
      <c r="L257" s="36" t="e">
        <f t="shared" ref="L257:L262" si="35">IF(K257&lt;&gt;"",H257,0)</f>
        <v>#REF!</v>
      </c>
      <c r="M257" s="743" t="e">
        <f>IF(D257&gt;0.21,"Dapat Membedakan","Tidak dapat membedakan")</f>
        <v>#REF!</v>
      </c>
      <c r="N257" s="743" t="e">
        <f ca="1">IF(C257&gt;0.7,"Mudah",IF(AND(C257&lt;0.7,C257&gt;=0.3),"Sedang","Sulit"))</f>
        <v>#REF!</v>
      </c>
      <c r="O257" s="743" t="e">
        <f>IF(OR(MAX(L257:L262)&lt;H257,MAX(L257:L262)&lt;H258,MAX(L257:L262)&lt;H259,MAX(L257:L262)&lt;H260,MAX(L257:L262)&lt;H261,MAX(L257:L262)&lt;H262),"Ada Option lain yang bekerja lebih baik.","Baik")</f>
        <v>#REF!</v>
      </c>
      <c r="P257" s="743" t="e">
        <f>IF(P263&gt;2,"Dapat diterima",IF(AND(P263&gt;0,P263&lt;=2),"Soal sebaiknya Direvisi","Ditolak/ Jangan Digunakan"))</f>
        <v>#REF!</v>
      </c>
      <c r="Q257" s="128"/>
    </row>
    <row r="258" spans="1:17">
      <c r="A258" s="21"/>
      <c r="B258" s="21"/>
      <c r="C258" s="21"/>
      <c r="D258" s="20"/>
      <c r="E258" s="18"/>
      <c r="F258" s="21"/>
      <c r="G258" s="22" t="s">
        <v>13</v>
      </c>
      <c r="H258" s="19" t="e">
        <f>IF(#REF!="","-",#REF!)</f>
        <v>#REF!</v>
      </c>
      <c r="I258" s="18" t="s">
        <v>18</v>
      </c>
      <c r="J258" s="18" t="s">
        <v>18</v>
      </c>
      <c r="K258" s="18" t="e">
        <f>IF(#REF!=G258,"#","")</f>
        <v>#REF!</v>
      </c>
      <c r="L258" s="36" t="e">
        <f t="shared" si="35"/>
        <v>#REF!</v>
      </c>
      <c r="M258" s="743"/>
      <c r="N258" s="743"/>
      <c r="O258" s="743"/>
      <c r="P258" s="743"/>
      <c r="Q258" s="128"/>
    </row>
    <row r="259" spans="1:17">
      <c r="A259" s="21"/>
      <c r="B259" s="21"/>
      <c r="C259" s="21"/>
      <c r="D259" s="20"/>
      <c r="E259" s="18"/>
      <c r="F259" s="21"/>
      <c r="G259" s="22" t="s">
        <v>14</v>
      </c>
      <c r="H259" s="19" t="e">
        <f>IF(#REF!="","-",#REF!)</f>
        <v>#REF!</v>
      </c>
      <c r="I259" s="18" t="s">
        <v>18</v>
      </c>
      <c r="J259" s="18" t="s">
        <v>18</v>
      </c>
      <c r="K259" s="18" t="e">
        <f>IF(#REF!=G259,"#","")</f>
        <v>#REF!</v>
      </c>
      <c r="L259" s="36" t="e">
        <f t="shared" si="35"/>
        <v>#REF!</v>
      </c>
      <c r="M259" s="743"/>
      <c r="N259" s="743"/>
      <c r="O259" s="743"/>
      <c r="P259" s="743"/>
      <c r="Q259" s="128"/>
    </row>
    <row r="260" spans="1:17">
      <c r="A260" s="21"/>
      <c r="B260" s="21"/>
      <c r="C260" s="21"/>
      <c r="D260" s="20"/>
      <c r="E260" s="18"/>
      <c r="F260" s="21"/>
      <c r="G260" s="22" t="s">
        <v>15</v>
      </c>
      <c r="H260" s="19" t="e">
        <f>IF(#REF!="","-",#REF!)</f>
        <v>#REF!</v>
      </c>
      <c r="I260" s="18" t="s">
        <v>18</v>
      </c>
      <c r="J260" s="18" t="s">
        <v>18</v>
      </c>
      <c r="K260" s="18" t="e">
        <f>IF(#REF!=G260,"#","")</f>
        <v>#REF!</v>
      </c>
      <c r="L260" s="36" t="e">
        <f t="shared" si="35"/>
        <v>#REF!</v>
      </c>
      <c r="M260" s="743"/>
      <c r="N260" s="743"/>
      <c r="O260" s="743"/>
      <c r="P260" s="743"/>
      <c r="Q260" s="128"/>
    </row>
    <row r="261" spans="1:17">
      <c r="A261" s="21"/>
      <c r="B261" s="21"/>
      <c r="C261" s="21"/>
      <c r="D261" s="20"/>
      <c r="E261" s="18"/>
      <c r="F261" s="21"/>
      <c r="G261" s="22" t="s">
        <v>16</v>
      </c>
      <c r="H261" s="19" t="e">
        <f>IF(#REF!="","-",#REF!)</f>
        <v>#REF!</v>
      </c>
      <c r="I261" s="18" t="s">
        <v>18</v>
      </c>
      <c r="J261" s="18" t="s">
        <v>18</v>
      </c>
      <c r="K261" s="18" t="e">
        <f>IF(#REF!=G261,"#","")</f>
        <v>#REF!</v>
      </c>
      <c r="L261" s="36" t="e">
        <f t="shared" si="35"/>
        <v>#REF!</v>
      </c>
      <c r="M261" s="743"/>
      <c r="N261" s="743"/>
      <c r="O261" s="743"/>
      <c r="P261" s="743"/>
      <c r="Q261" s="128"/>
    </row>
    <row r="262" spans="1:17">
      <c r="A262" s="21"/>
      <c r="B262" s="21"/>
      <c r="C262" s="21"/>
      <c r="D262" s="20"/>
      <c r="E262" s="18"/>
      <c r="F262" s="21"/>
      <c r="G262" s="22" t="s">
        <v>17</v>
      </c>
      <c r="H262" s="19" t="e">
        <f>IF(#REF!="","-",#REF!)</f>
        <v>#REF!</v>
      </c>
      <c r="I262" s="18" t="s">
        <v>18</v>
      </c>
      <c r="J262" s="18" t="s">
        <v>18</v>
      </c>
      <c r="K262" s="18" t="e">
        <f>IF(#REF!=G262,"#","")</f>
        <v>#REF!</v>
      </c>
      <c r="L262" s="36" t="e">
        <f t="shared" si="35"/>
        <v>#REF!</v>
      </c>
      <c r="M262" s="743"/>
      <c r="N262" s="743"/>
      <c r="O262" s="743"/>
      <c r="P262" s="743"/>
      <c r="Q262" s="128"/>
    </row>
    <row r="263" spans="1:17">
      <c r="A263" s="21"/>
      <c r="B263" s="21"/>
      <c r="C263" s="21"/>
      <c r="D263" s="20"/>
      <c r="E263" s="18"/>
      <c r="F263" s="21"/>
      <c r="G263" s="22"/>
      <c r="H263" s="21"/>
      <c r="I263" s="18"/>
      <c r="J263" s="18"/>
      <c r="K263" s="23"/>
      <c r="L263" s="38"/>
      <c r="M263" s="134" t="e">
        <f>IF(D257&gt;0.21,1,-2)</f>
        <v>#REF!</v>
      </c>
      <c r="N263" s="134" t="e">
        <f ca="1">IF(OR(C257=1,C257=0),0,1)</f>
        <v>#REF!</v>
      </c>
      <c r="O263" s="134" t="e">
        <f>IF(OR(MAX(L257:L262)&lt;H257,MAX(L257:L262)&lt;H258,MAX(L257:L262)&lt;H259,MAX(L257:L262)&lt;H260,MAX(L257:L262)&lt;H261,MAX(L257:L262)&lt;H262),0,1)</f>
        <v>#REF!</v>
      </c>
      <c r="P263" s="134" t="e">
        <f>SUM(M263:O263)</f>
        <v>#REF!</v>
      </c>
      <c r="Q263" s="5"/>
    </row>
    <row r="264" spans="1:17">
      <c r="A264" s="18">
        <f>A257+1</f>
        <v>37</v>
      </c>
      <c r="B264" s="18">
        <f>A264</f>
        <v>37</v>
      </c>
      <c r="C264" s="19" t="e">
        <f ca="1">IF(CELL("col",#REF!)-4&gt;#REF!,"-",#REF!/#REF!)</f>
        <v>#REF!</v>
      </c>
      <c r="D264" s="19" t="e">
        <f>#REF!</f>
        <v>#REF!</v>
      </c>
      <c r="E264" s="19" t="e">
        <f ca="1">IF(CELL("col",#REF!)-4&gt;#REF!,"-",IF(ISERR(PEARSON(#REF!,#REF!)),0,PEARSON(#REF!,#REF!)))</f>
        <v>#REF!</v>
      </c>
      <c r="F264" s="21"/>
      <c r="G264" s="22" t="s">
        <v>1</v>
      </c>
      <c r="H264" s="19" t="e">
        <f>IF(#REF!="","-",#REF!)</f>
        <v>#REF!</v>
      </c>
      <c r="I264" s="18" t="s">
        <v>18</v>
      </c>
      <c r="J264" s="18" t="s">
        <v>18</v>
      </c>
      <c r="K264" s="18" t="e">
        <f>IF(#REF!=G264,"#","")</f>
        <v>#REF!</v>
      </c>
      <c r="L264" s="36" t="e">
        <f t="shared" ref="L264:L269" si="36">IF(K264&lt;&gt;"",H264,0)</f>
        <v>#REF!</v>
      </c>
      <c r="M264" s="743" t="e">
        <f>IF(D264&gt;0.21,"Dapat Membedakan","Tidak dapat membedakan")</f>
        <v>#REF!</v>
      </c>
      <c r="N264" s="743" t="e">
        <f ca="1">IF(C264&gt;0.7,"Mudah",IF(AND(C264&lt;0.7,C264&gt;=0.3),"Sedang","Sulit"))</f>
        <v>#REF!</v>
      </c>
      <c r="O264" s="743" t="e">
        <f>IF(OR(MAX(L264:L269)&lt;H264,MAX(L264:L269)&lt;H265,MAX(L264:L269)&lt;H266,MAX(L264:L269)&lt;H267,MAX(L264:L269)&lt;H268,MAX(L264:L269)&lt;H269),"Ada Option lain yang bekerja lebih baik.","Baik")</f>
        <v>#REF!</v>
      </c>
      <c r="P264" s="743" t="e">
        <f>IF(P270&gt;2,"Dapat diterima",IF(AND(P270&gt;0,P270&lt;=2),"Soal sebaiknya Direvisi","Ditolak/ Jangan Digunakan"))</f>
        <v>#REF!</v>
      </c>
      <c r="Q264" s="128"/>
    </row>
    <row r="265" spans="1:17">
      <c r="A265" s="21"/>
      <c r="B265" s="21"/>
      <c r="C265" s="21"/>
      <c r="D265" s="20"/>
      <c r="E265" s="18"/>
      <c r="F265" s="21"/>
      <c r="G265" s="22" t="s">
        <v>13</v>
      </c>
      <c r="H265" s="19" t="e">
        <f>IF(#REF!="","-",#REF!)</f>
        <v>#REF!</v>
      </c>
      <c r="I265" s="18" t="s">
        <v>18</v>
      </c>
      <c r="J265" s="18" t="s">
        <v>18</v>
      </c>
      <c r="K265" s="18" t="e">
        <f>IF(#REF!=G265,"#","")</f>
        <v>#REF!</v>
      </c>
      <c r="L265" s="36" t="e">
        <f t="shared" si="36"/>
        <v>#REF!</v>
      </c>
      <c r="M265" s="743"/>
      <c r="N265" s="743"/>
      <c r="O265" s="743"/>
      <c r="P265" s="743"/>
      <c r="Q265" s="128"/>
    </row>
    <row r="266" spans="1:17">
      <c r="A266" s="21"/>
      <c r="B266" s="21"/>
      <c r="C266" s="21"/>
      <c r="D266" s="20"/>
      <c r="E266" s="18"/>
      <c r="F266" s="21"/>
      <c r="G266" s="22" t="s">
        <v>14</v>
      </c>
      <c r="H266" s="19" t="e">
        <f>IF(#REF!="","-",#REF!)</f>
        <v>#REF!</v>
      </c>
      <c r="I266" s="18" t="s">
        <v>18</v>
      </c>
      <c r="J266" s="18" t="s">
        <v>18</v>
      </c>
      <c r="K266" s="18" t="e">
        <f>IF(#REF!=G266,"#","")</f>
        <v>#REF!</v>
      </c>
      <c r="L266" s="36" t="e">
        <f t="shared" si="36"/>
        <v>#REF!</v>
      </c>
      <c r="M266" s="743"/>
      <c r="N266" s="743"/>
      <c r="O266" s="743"/>
      <c r="P266" s="743"/>
      <c r="Q266" s="128"/>
    </row>
    <row r="267" spans="1:17">
      <c r="A267" s="21"/>
      <c r="B267" s="21"/>
      <c r="C267" s="21"/>
      <c r="D267" s="20"/>
      <c r="E267" s="18"/>
      <c r="F267" s="21"/>
      <c r="G267" s="22" t="s">
        <v>15</v>
      </c>
      <c r="H267" s="19" t="e">
        <f>IF(#REF!="","-",#REF!)</f>
        <v>#REF!</v>
      </c>
      <c r="I267" s="18" t="s">
        <v>18</v>
      </c>
      <c r="J267" s="18" t="s">
        <v>18</v>
      </c>
      <c r="K267" s="18" t="e">
        <f>IF(#REF!=G267,"#","")</f>
        <v>#REF!</v>
      </c>
      <c r="L267" s="36" t="e">
        <f t="shared" si="36"/>
        <v>#REF!</v>
      </c>
      <c r="M267" s="743"/>
      <c r="N267" s="743"/>
      <c r="O267" s="743"/>
      <c r="P267" s="743"/>
      <c r="Q267" s="128"/>
    </row>
    <row r="268" spans="1:17">
      <c r="A268" s="21"/>
      <c r="B268" s="21"/>
      <c r="C268" s="21"/>
      <c r="D268" s="20"/>
      <c r="E268" s="18"/>
      <c r="F268" s="21"/>
      <c r="G268" s="22" t="s">
        <v>16</v>
      </c>
      <c r="H268" s="19" t="e">
        <f>IF(#REF!="","-",#REF!)</f>
        <v>#REF!</v>
      </c>
      <c r="I268" s="18" t="s">
        <v>18</v>
      </c>
      <c r="J268" s="18" t="s">
        <v>18</v>
      </c>
      <c r="K268" s="18" t="e">
        <f>IF(#REF!=G268,"#","")</f>
        <v>#REF!</v>
      </c>
      <c r="L268" s="36" t="e">
        <f t="shared" si="36"/>
        <v>#REF!</v>
      </c>
      <c r="M268" s="743"/>
      <c r="N268" s="743"/>
      <c r="O268" s="743"/>
      <c r="P268" s="743"/>
      <c r="Q268" s="128"/>
    </row>
    <row r="269" spans="1:17">
      <c r="A269" s="21"/>
      <c r="B269" s="21"/>
      <c r="C269" s="21"/>
      <c r="D269" s="20"/>
      <c r="E269" s="18"/>
      <c r="F269" s="21"/>
      <c r="G269" s="22" t="s">
        <v>17</v>
      </c>
      <c r="H269" s="19" t="e">
        <f>IF(#REF!="","-",#REF!)</f>
        <v>#REF!</v>
      </c>
      <c r="I269" s="18" t="s">
        <v>18</v>
      </c>
      <c r="J269" s="18" t="s">
        <v>18</v>
      </c>
      <c r="K269" s="18" t="e">
        <f>IF(#REF!=G269,"#","")</f>
        <v>#REF!</v>
      </c>
      <c r="L269" s="36" t="e">
        <f t="shared" si="36"/>
        <v>#REF!</v>
      </c>
      <c r="M269" s="743"/>
      <c r="N269" s="743"/>
      <c r="O269" s="743"/>
      <c r="P269" s="743"/>
      <c r="Q269" s="128"/>
    </row>
    <row r="270" spans="1:17">
      <c r="A270" s="21"/>
      <c r="B270" s="21"/>
      <c r="C270" s="21"/>
      <c r="D270" s="20"/>
      <c r="E270" s="18"/>
      <c r="F270" s="21"/>
      <c r="G270" s="22"/>
      <c r="H270" s="21"/>
      <c r="I270" s="18"/>
      <c r="J270" s="18"/>
      <c r="K270" s="23"/>
      <c r="L270" s="38"/>
      <c r="M270" s="134" t="e">
        <f>IF(D264&gt;0.21,1,-2)</f>
        <v>#REF!</v>
      </c>
      <c r="N270" s="134" t="e">
        <f ca="1">IF(OR(C264=1,C264=0),0,1)</f>
        <v>#REF!</v>
      </c>
      <c r="O270" s="134" t="e">
        <f>IF(OR(MAX(L264:L269)&lt;H264,MAX(L264:L269)&lt;H265,MAX(L264:L269)&lt;H266,MAX(L264:L269)&lt;H267,MAX(L264:L269)&lt;H268,MAX(L264:L269)&lt;H269),0,1)</f>
        <v>#REF!</v>
      </c>
      <c r="P270" s="134" t="e">
        <f>SUM(M270:O270)</f>
        <v>#REF!</v>
      </c>
      <c r="Q270" s="5"/>
    </row>
    <row r="271" spans="1:17">
      <c r="A271" s="18">
        <f>A264+1</f>
        <v>38</v>
      </c>
      <c r="B271" s="18">
        <f>A271</f>
        <v>38</v>
      </c>
      <c r="C271" s="19" t="e">
        <f ca="1">IF(CELL("col",#REF!)-4&gt;#REF!,"-",#REF!/#REF!)</f>
        <v>#REF!</v>
      </c>
      <c r="D271" s="19" t="e">
        <f>#REF!</f>
        <v>#REF!</v>
      </c>
      <c r="E271" s="19" t="e">
        <f ca="1">IF(CELL("col",#REF!)-4&gt;#REF!,"-",IF(ISERR(PEARSON(#REF!,#REF!)),0,PEARSON(#REF!,#REF!)))</f>
        <v>#REF!</v>
      </c>
      <c r="F271" s="21"/>
      <c r="G271" s="22" t="s">
        <v>1</v>
      </c>
      <c r="H271" s="19" t="e">
        <f>IF(#REF!="","-",#REF!)</f>
        <v>#REF!</v>
      </c>
      <c r="I271" s="18" t="s">
        <v>18</v>
      </c>
      <c r="J271" s="18" t="s">
        <v>18</v>
      </c>
      <c r="K271" s="18" t="e">
        <f>IF(#REF!=G271,"#","")</f>
        <v>#REF!</v>
      </c>
      <c r="L271" s="36" t="e">
        <f t="shared" ref="L271:L276" si="37">IF(K271&lt;&gt;"",H271,0)</f>
        <v>#REF!</v>
      </c>
      <c r="M271" s="743" t="e">
        <f>IF(D271&gt;0.21,"Dapat Membedakan","Tidak dapat membedakan")</f>
        <v>#REF!</v>
      </c>
      <c r="N271" s="743" t="e">
        <f ca="1">IF(C271&gt;0.7,"Mudah",IF(AND(C271&lt;0.7,C271&gt;=0.3),"Sedang","Sulit"))</f>
        <v>#REF!</v>
      </c>
      <c r="O271" s="743" t="e">
        <f>IF(OR(MAX(L271:L276)&lt;H271,MAX(L271:L276)&lt;H272,MAX(L271:L276)&lt;H273,MAX(L271:L276)&lt;H274,MAX(L271:L276)&lt;H275,MAX(L271:L276)&lt;H276),"Ada Option lain yang bekerja lebih baik.","Baik")</f>
        <v>#REF!</v>
      </c>
      <c r="P271" s="743" t="e">
        <f>IF(P277&gt;2,"Dapat diterima",IF(AND(P277&gt;0,P277&lt;=2),"Soal sebaiknya Direvisi","Ditolak/ Jangan Digunakan"))</f>
        <v>#REF!</v>
      </c>
      <c r="Q271" s="128"/>
    </row>
    <row r="272" spans="1:17">
      <c r="A272" s="21"/>
      <c r="B272" s="21"/>
      <c r="C272" s="21"/>
      <c r="D272" s="20"/>
      <c r="E272" s="18"/>
      <c r="F272" s="21"/>
      <c r="G272" s="22" t="s">
        <v>13</v>
      </c>
      <c r="H272" s="19" t="e">
        <f>IF(#REF!="","-",#REF!)</f>
        <v>#REF!</v>
      </c>
      <c r="I272" s="18" t="s">
        <v>18</v>
      </c>
      <c r="J272" s="18" t="s">
        <v>18</v>
      </c>
      <c r="K272" s="18" t="e">
        <f>IF(#REF!=G272,"#","")</f>
        <v>#REF!</v>
      </c>
      <c r="L272" s="36" t="e">
        <f t="shared" si="37"/>
        <v>#REF!</v>
      </c>
      <c r="M272" s="743"/>
      <c r="N272" s="743"/>
      <c r="O272" s="743"/>
      <c r="P272" s="743"/>
      <c r="Q272" s="128"/>
    </row>
    <row r="273" spans="1:17">
      <c r="A273" s="21"/>
      <c r="B273" s="21"/>
      <c r="C273" s="21"/>
      <c r="D273" s="20"/>
      <c r="E273" s="18"/>
      <c r="F273" s="21"/>
      <c r="G273" s="22" t="s">
        <v>14</v>
      </c>
      <c r="H273" s="19" t="e">
        <f>IF(#REF!="","-",#REF!)</f>
        <v>#REF!</v>
      </c>
      <c r="I273" s="18" t="s">
        <v>18</v>
      </c>
      <c r="J273" s="18" t="s">
        <v>18</v>
      </c>
      <c r="K273" s="18" t="e">
        <f>IF(#REF!=G273,"#","")</f>
        <v>#REF!</v>
      </c>
      <c r="L273" s="36" t="e">
        <f t="shared" si="37"/>
        <v>#REF!</v>
      </c>
      <c r="M273" s="743"/>
      <c r="N273" s="743"/>
      <c r="O273" s="743"/>
      <c r="P273" s="743"/>
      <c r="Q273" s="128"/>
    </row>
    <row r="274" spans="1:17">
      <c r="A274" s="21"/>
      <c r="B274" s="21"/>
      <c r="C274" s="21"/>
      <c r="D274" s="20"/>
      <c r="E274" s="18"/>
      <c r="F274" s="21"/>
      <c r="G274" s="22" t="s">
        <v>15</v>
      </c>
      <c r="H274" s="19" t="e">
        <f>IF(#REF!="","-",#REF!)</f>
        <v>#REF!</v>
      </c>
      <c r="I274" s="18" t="s">
        <v>18</v>
      </c>
      <c r="J274" s="18" t="s">
        <v>18</v>
      </c>
      <c r="K274" s="18" t="e">
        <f>IF(#REF!=G274,"#","")</f>
        <v>#REF!</v>
      </c>
      <c r="L274" s="36" t="e">
        <f t="shared" si="37"/>
        <v>#REF!</v>
      </c>
      <c r="M274" s="743"/>
      <c r="N274" s="743"/>
      <c r="O274" s="743"/>
      <c r="P274" s="743"/>
      <c r="Q274" s="128"/>
    </row>
    <row r="275" spans="1:17">
      <c r="A275" s="21"/>
      <c r="B275" s="21"/>
      <c r="C275" s="21"/>
      <c r="D275" s="20"/>
      <c r="E275" s="18"/>
      <c r="F275" s="21"/>
      <c r="G275" s="22" t="s">
        <v>16</v>
      </c>
      <c r="H275" s="19" t="e">
        <f>IF(#REF!="","-",#REF!)</f>
        <v>#REF!</v>
      </c>
      <c r="I275" s="18" t="s">
        <v>18</v>
      </c>
      <c r="J275" s="18" t="s">
        <v>18</v>
      </c>
      <c r="K275" s="18" t="e">
        <f>IF(#REF!=G275,"#","")</f>
        <v>#REF!</v>
      </c>
      <c r="L275" s="36" t="e">
        <f t="shared" si="37"/>
        <v>#REF!</v>
      </c>
      <c r="M275" s="743"/>
      <c r="N275" s="743"/>
      <c r="O275" s="743"/>
      <c r="P275" s="743"/>
      <c r="Q275" s="128"/>
    </row>
    <row r="276" spans="1:17">
      <c r="A276" s="21"/>
      <c r="B276" s="21"/>
      <c r="C276" s="21"/>
      <c r="D276" s="20"/>
      <c r="E276" s="18"/>
      <c r="F276" s="21"/>
      <c r="G276" s="22" t="s">
        <v>17</v>
      </c>
      <c r="H276" s="19" t="e">
        <f>IF(#REF!="","-",#REF!)</f>
        <v>#REF!</v>
      </c>
      <c r="I276" s="18" t="s">
        <v>18</v>
      </c>
      <c r="J276" s="18" t="s">
        <v>18</v>
      </c>
      <c r="K276" s="18" t="e">
        <f>IF(#REF!=G276,"#","")</f>
        <v>#REF!</v>
      </c>
      <c r="L276" s="36" t="e">
        <f t="shared" si="37"/>
        <v>#REF!</v>
      </c>
      <c r="M276" s="743"/>
      <c r="N276" s="743"/>
      <c r="O276" s="743"/>
      <c r="P276" s="743"/>
      <c r="Q276" s="128"/>
    </row>
    <row r="277" spans="1:17">
      <c r="A277" s="21"/>
      <c r="B277" s="21"/>
      <c r="C277" s="21"/>
      <c r="D277" s="20"/>
      <c r="E277" s="18"/>
      <c r="F277" s="21"/>
      <c r="G277" s="22"/>
      <c r="H277" s="21"/>
      <c r="I277" s="18"/>
      <c r="J277" s="18"/>
      <c r="K277" s="23"/>
      <c r="L277" s="38"/>
      <c r="M277" s="134" t="e">
        <f>IF(D271&gt;0.21,1,-2)</f>
        <v>#REF!</v>
      </c>
      <c r="N277" s="134" t="e">
        <f ca="1">IF(OR(C271=1,C271=0),0,1)</f>
        <v>#REF!</v>
      </c>
      <c r="O277" s="134" t="e">
        <f>IF(OR(MAX(L271:L276)&lt;H271,MAX(L271:L276)&lt;H272,MAX(L271:L276)&lt;H273,MAX(L271:L276)&lt;H274,MAX(L271:L276)&lt;H275,MAX(L271:L276)&lt;H276),0,1)</f>
        <v>#REF!</v>
      </c>
      <c r="P277" s="134" t="e">
        <f>SUM(M277:O277)</f>
        <v>#REF!</v>
      </c>
      <c r="Q277" s="5"/>
    </row>
    <row r="278" spans="1:17">
      <c r="A278" s="18">
        <f>A271+1</f>
        <v>39</v>
      </c>
      <c r="B278" s="18">
        <f>A278</f>
        <v>39</v>
      </c>
      <c r="C278" s="19" t="e">
        <f ca="1">IF(CELL("col",#REF!)-4&gt;#REF!,"-",#REF!/#REF!)</f>
        <v>#REF!</v>
      </c>
      <c r="D278" s="19" t="e">
        <f>#REF!</f>
        <v>#REF!</v>
      </c>
      <c r="E278" s="19" t="e">
        <f ca="1">IF(CELL("col",#REF!)-4&gt;#REF!,"-",IF(ISERR(PEARSON(#REF!,#REF!)),0,PEARSON(#REF!,#REF!)))</f>
        <v>#REF!</v>
      </c>
      <c r="F278" s="21"/>
      <c r="G278" s="22" t="s">
        <v>1</v>
      </c>
      <c r="H278" s="19" t="e">
        <f>IF(#REF!="","-",#REF!)</f>
        <v>#REF!</v>
      </c>
      <c r="I278" s="18" t="s">
        <v>18</v>
      </c>
      <c r="J278" s="18" t="s">
        <v>18</v>
      </c>
      <c r="K278" s="18" t="e">
        <f>IF(#REF!=G278,"#","")</f>
        <v>#REF!</v>
      </c>
      <c r="L278" s="36" t="e">
        <f t="shared" ref="L278:L283" si="38">IF(K278&lt;&gt;"",H278,0)</f>
        <v>#REF!</v>
      </c>
      <c r="M278" s="743" t="e">
        <f>IF(D278&gt;0.21,"Dapat Membedakan","Tidak dapat membedakan")</f>
        <v>#REF!</v>
      </c>
      <c r="N278" s="743" t="e">
        <f ca="1">IF(C278&gt;0.7,"Mudah",IF(AND(C278&lt;0.7,C278&gt;=0.3),"Sedang","Sulit"))</f>
        <v>#REF!</v>
      </c>
      <c r="O278" s="743" t="e">
        <f>IF(OR(MAX(L278:L283)&lt;H278,MAX(L278:L283)&lt;H279,MAX(L278:L283)&lt;H280,MAX(L278:L283)&lt;H281,MAX(L278:L283)&lt;H282,MAX(L278:L283)&lt;H283),"Ada Option lain yang bekerja lebih baik.","Baik")</f>
        <v>#REF!</v>
      </c>
      <c r="P278" s="743" t="e">
        <f>IF(P284&gt;2,"Dapat diterima",IF(AND(P284&gt;0,P284&lt;=2),"Soal sebaiknya Direvisi","Ditolak/ Jangan Digunakan"))</f>
        <v>#REF!</v>
      </c>
      <c r="Q278" s="128"/>
    </row>
    <row r="279" spans="1:17">
      <c r="A279" s="21"/>
      <c r="B279" s="21"/>
      <c r="C279" s="21"/>
      <c r="D279" s="20"/>
      <c r="E279" s="18"/>
      <c r="F279" s="21"/>
      <c r="G279" s="22" t="s">
        <v>13</v>
      </c>
      <c r="H279" s="19" t="e">
        <f>IF(#REF!="","-",#REF!)</f>
        <v>#REF!</v>
      </c>
      <c r="I279" s="18" t="s">
        <v>18</v>
      </c>
      <c r="J279" s="18" t="s">
        <v>18</v>
      </c>
      <c r="K279" s="18" t="e">
        <f>IF(#REF!=G279,"#","")</f>
        <v>#REF!</v>
      </c>
      <c r="L279" s="36" t="e">
        <f t="shared" si="38"/>
        <v>#REF!</v>
      </c>
      <c r="M279" s="743"/>
      <c r="N279" s="743"/>
      <c r="O279" s="743"/>
      <c r="P279" s="743"/>
      <c r="Q279" s="128"/>
    </row>
    <row r="280" spans="1:17">
      <c r="A280" s="21"/>
      <c r="B280" s="21"/>
      <c r="C280" s="21"/>
      <c r="D280" s="20"/>
      <c r="E280" s="18"/>
      <c r="F280" s="21"/>
      <c r="G280" s="22" t="s">
        <v>14</v>
      </c>
      <c r="H280" s="19" t="e">
        <f>IF(#REF!="","-",#REF!)</f>
        <v>#REF!</v>
      </c>
      <c r="I280" s="18" t="s">
        <v>18</v>
      </c>
      <c r="J280" s="18" t="s">
        <v>18</v>
      </c>
      <c r="K280" s="18" t="e">
        <f>IF(#REF!=G280,"#","")</f>
        <v>#REF!</v>
      </c>
      <c r="L280" s="36" t="e">
        <f t="shared" si="38"/>
        <v>#REF!</v>
      </c>
      <c r="M280" s="743"/>
      <c r="N280" s="743"/>
      <c r="O280" s="743"/>
      <c r="P280" s="743"/>
      <c r="Q280" s="128"/>
    </row>
    <row r="281" spans="1:17">
      <c r="A281" s="21"/>
      <c r="B281" s="21"/>
      <c r="C281" s="21"/>
      <c r="D281" s="20"/>
      <c r="E281" s="18"/>
      <c r="F281" s="21"/>
      <c r="G281" s="22" t="s">
        <v>15</v>
      </c>
      <c r="H281" s="19" t="e">
        <f>IF(#REF!="","-",#REF!)</f>
        <v>#REF!</v>
      </c>
      <c r="I281" s="18" t="s">
        <v>18</v>
      </c>
      <c r="J281" s="18" t="s">
        <v>18</v>
      </c>
      <c r="K281" s="18" t="e">
        <f>IF(#REF!=G281,"#","")</f>
        <v>#REF!</v>
      </c>
      <c r="L281" s="36" t="e">
        <f t="shared" si="38"/>
        <v>#REF!</v>
      </c>
      <c r="M281" s="743"/>
      <c r="N281" s="743"/>
      <c r="O281" s="743"/>
      <c r="P281" s="743"/>
      <c r="Q281" s="128"/>
    </row>
    <row r="282" spans="1:17">
      <c r="A282" s="21"/>
      <c r="B282" s="21"/>
      <c r="C282" s="21"/>
      <c r="D282" s="20"/>
      <c r="E282" s="18"/>
      <c r="F282" s="21"/>
      <c r="G282" s="22" t="s">
        <v>16</v>
      </c>
      <c r="H282" s="19" t="e">
        <f>IF(#REF!="","-",#REF!)</f>
        <v>#REF!</v>
      </c>
      <c r="I282" s="18" t="s">
        <v>18</v>
      </c>
      <c r="J282" s="18" t="s">
        <v>18</v>
      </c>
      <c r="K282" s="18" t="e">
        <f>IF(#REF!=G282,"#","")</f>
        <v>#REF!</v>
      </c>
      <c r="L282" s="36" t="e">
        <f t="shared" si="38"/>
        <v>#REF!</v>
      </c>
      <c r="M282" s="743"/>
      <c r="N282" s="743"/>
      <c r="O282" s="743"/>
      <c r="P282" s="743"/>
      <c r="Q282" s="128"/>
    </row>
    <row r="283" spans="1:17">
      <c r="A283" s="21"/>
      <c r="B283" s="21"/>
      <c r="C283" s="21"/>
      <c r="D283" s="20"/>
      <c r="E283" s="18"/>
      <c r="F283" s="21"/>
      <c r="G283" s="22" t="s">
        <v>17</v>
      </c>
      <c r="H283" s="19" t="e">
        <f>IF(#REF!="","-",#REF!)</f>
        <v>#REF!</v>
      </c>
      <c r="I283" s="18" t="s">
        <v>18</v>
      </c>
      <c r="J283" s="18" t="s">
        <v>18</v>
      </c>
      <c r="K283" s="18" t="e">
        <f>IF(#REF!=G283,"#","")</f>
        <v>#REF!</v>
      </c>
      <c r="L283" s="36" t="e">
        <f t="shared" si="38"/>
        <v>#REF!</v>
      </c>
      <c r="M283" s="743"/>
      <c r="N283" s="743"/>
      <c r="O283" s="743"/>
      <c r="P283" s="743"/>
      <c r="Q283" s="128"/>
    </row>
    <row r="284" spans="1:17">
      <c r="A284" s="21"/>
      <c r="B284" s="21"/>
      <c r="C284" s="21"/>
      <c r="D284" s="20"/>
      <c r="E284" s="18"/>
      <c r="F284" s="21"/>
      <c r="G284" s="22"/>
      <c r="H284" s="21"/>
      <c r="I284" s="18"/>
      <c r="J284" s="18"/>
      <c r="K284" s="23"/>
      <c r="L284" s="38"/>
      <c r="M284" s="134" t="e">
        <f>IF(D278&gt;0.21,1,-2)</f>
        <v>#REF!</v>
      </c>
      <c r="N284" s="134" t="e">
        <f ca="1">IF(OR(C278=1,C278=0),0,1)</f>
        <v>#REF!</v>
      </c>
      <c r="O284" s="134" t="e">
        <f>IF(OR(MAX(L278:L283)&lt;H278,MAX(L278:L283)&lt;H279,MAX(L278:L283)&lt;H280,MAX(L278:L283)&lt;H281,MAX(L278:L283)&lt;H282,MAX(L278:L283)&lt;H283),0,1)</f>
        <v>#REF!</v>
      </c>
      <c r="P284" s="134" t="e">
        <f>SUM(M284:O284)</f>
        <v>#REF!</v>
      </c>
      <c r="Q284" s="5"/>
    </row>
    <row r="285" spans="1:17">
      <c r="A285" s="18">
        <f>A278+1</f>
        <v>40</v>
      </c>
      <c r="B285" s="18">
        <f>A285</f>
        <v>40</v>
      </c>
      <c r="C285" s="19" t="e">
        <f ca="1">IF(CELL("col",#REF!)-4&gt;#REF!,"-",#REF!/#REF!)</f>
        <v>#REF!</v>
      </c>
      <c r="D285" s="19" t="e">
        <f>#REF!</f>
        <v>#REF!</v>
      </c>
      <c r="E285" s="19" t="e">
        <f ca="1">IF(CELL("col",#REF!)-4&gt;#REF!,"-",IF(ISERR(PEARSON(#REF!,#REF!)),0,PEARSON(#REF!,#REF!)))</f>
        <v>#REF!</v>
      </c>
      <c r="F285" s="21"/>
      <c r="G285" s="22" t="s">
        <v>1</v>
      </c>
      <c r="H285" s="19" t="e">
        <f>IF(#REF!="","-",#REF!)</f>
        <v>#REF!</v>
      </c>
      <c r="I285" s="18" t="s">
        <v>18</v>
      </c>
      <c r="J285" s="18" t="s">
        <v>18</v>
      </c>
      <c r="K285" s="18" t="e">
        <f>IF(#REF!=G285,"#","")</f>
        <v>#REF!</v>
      </c>
      <c r="L285" s="36" t="e">
        <f t="shared" ref="L285:L290" si="39">IF(K285&lt;&gt;"",H285,0)</f>
        <v>#REF!</v>
      </c>
      <c r="M285" s="743" t="e">
        <f>IF(D285&gt;0.21,"Dapat Membedakan","Tidak dapat membedakan")</f>
        <v>#REF!</v>
      </c>
      <c r="N285" s="743" t="e">
        <f ca="1">IF(C285&gt;0.7,"Mudah",IF(AND(C285&lt;0.7,C285&gt;=0.3),"Sedang","Sulit"))</f>
        <v>#REF!</v>
      </c>
      <c r="O285" s="743" t="e">
        <f>IF(OR(MAX(L285:L290)&lt;H285,MAX(L285:L290)&lt;H286,MAX(L285:L290)&lt;H287,MAX(L285:L290)&lt;H288,MAX(L285:L290)&lt;H289,MAX(L285:L290)&lt;H290),"Ada Option lain yang bekerja lebih baik.","Baik")</f>
        <v>#REF!</v>
      </c>
      <c r="P285" s="743" t="e">
        <f>IF(P291&gt;2,"Dapat diterima",IF(AND(P291&gt;0,P291&lt;=2),"Soal sebaiknya Direvisi","Ditolak/ Jangan Digunakan"))</f>
        <v>#REF!</v>
      </c>
      <c r="Q285" s="128"/>
    </row>
    <row r="286" spans="1:17">
      <c r="A286" s="21"/>
      <c r="B286" s="21"/>
      <c r="C286" s="21"/>
      <c r="D286" s="20"/>
      <c r="E286" s="18"/>
      <c r="F286" s="21"/>
      <c r="G286" s="22" t="s">
        <v>13</v>
      </c>
      <c r="H286" s="19" t="e">
        <f>IF(#REF!="","-",#REF!)</f>
        <v>#REF!</v>
      </c>
      <c r="I286" s="18" t="s">
        <v>18</v>
      </c>
      <c r="J286" s="18" t="s">
        <v>18</v>
      </c>
      <c r="K286" s="18" t="e">
        <f>IF(#REF!=G286,"#","")</f>
        <v>#REF!</v>
      </c>
      <c r="L286" s="36" t="e">
        <f t="shared" si="39"/>
        <v>#REF!</v>
      </c>
      <c r="M286" s="743"/>
      <c r="N286" s="743"/>
      <c r="O286" s="743"/>
      <c r="P286" s="743"/>
      <c r="Q286" s="128"/>
    </row>
    <row r="287" spans="1:17">
      <c r="A287" s="21"/>
      <c r="B287" s="21"/>
      <c r="C287" s="21"/>
      <c r="D287" s="20"/>
      <c r="E287" s="18"/>
      <c r="F287" s="21"/>
      <c r="G287" s="22" t="s">
        <v>14</v>
      </c>
      <c r="H287" s="19" t="e">
        <f>IF(#REF!="","-",#REF!)</f>
        <v>#REF!</v>
      </c>
      <c r="I287" s="18" t="s">
        <v>18</v>
      </c>
      <c r="J287" s="18" t="s">
        <v>18</v>
      </c>
      <c r="K287" s="18" t="e">
        <f>IF(#REF!=G287,"#","")</f>
        <v>#REF!</v>
      </c>
      <c r="L287" s="36" t="e">
        <f t="shared" si="39"/>
        <v>#REF!</v>
      </c>
      <c r="M287" s="743"/>
      <c r="N287" s="743"/>
      <c r="O287" s="743"/>
      <c r="P287" s="743"/>
      <c r="Q287" s="128"/>
    </row>
    <row r="288" spans="1:17">
      <c r="A288" s="21"/>
      <c r="B288" s="21"/>
      <c r="C288" s="21"/>
      <c r="D288" s="20"/>
      <c r="E288" s="18"/>
      <c r="F288" s="21"/>
      <c r="G288" s="22" t="s">
        <v>15</v>
      </c>
      <c r="H288" s="19" t="e">
        <f>IF(#REF!="","-",#REF!)</f>
        <v>#REF!</v>
      </c>
      <c r="I288" s="18" t="s">
        <v>18</v>
      </c>
      <c r="J288" s="18" t="s">
        <v>18</v>
      </c>
      <c r="K288" s="18" t="e">
        <f>IF(#REF!=G288,"#","")</f>
        <v>#REF!</v>
      </c>
      <c r="L288" s="36" t="e">
        <f t="shared" si="39"/>
        <v>#REF!</v>
      </c>
      <c r="M288" s="743"/>
      <c r="N288" s="743"/>
      <c r="O288" s="743"/>
      <c r="P288" s="743"/>
      <c r="Q288" s="128"/>
    </row>
    <row r="289" spans="1:17">
      <c r="A289" s="21"/>
      <c r="B289" s="21"/>
      <c r="C289" s="21"/>
      <c r="D289" s="20"/>
      <c r="E289" s="18"/>
      <c r="F289" s="21"/>
      <c r="G289" s="22" t="s">
        <v>16</v>
      </c>
      <c r="H289" s="19" t="e">
        <f>IF(#REF!="","-",#REF!)</f>
        <v>#REF!</v>
      </c>
      <c r="I289" s="18" t="s">
        <v>18</v>
      </c>
      <c r="J289" s="18" t="s">
        <v>18</v>
      </c>
      <c r="K289" s="18" t="e">
        <f>IF(#REF!=G289,"#","")</f>
        <v>#REF!</v>
      </c>
      <c r="L289" s="36" t="e">
        <f t="shared" si="39"/>
        <v>#REF!</v>
      </c>
      <c r="M289" s="743"/>
      <c r="N289" s="743"/>
      <c r="O289" s="743"/>
      <c r="P289" s="743"/>
      <c r="Q289" s="128"/>
    </row>
    <row r="290" spans="1:17">
      <c r="A290" s="21"/>
      <c r="B290" s="21"/>
      <c r="C290" s="21"/>
      <c r="D290" s="20"/>
      <c r="E290" s="18"/>
      <c r="F290" s="21"/>
      <c r="G290" s="22" t="s">
        <v>17</v>
      </c>
      <c r="H290" s="19" t="e">
        <f>IF(#REF!="","-",#REF!)</f>
        <v>#REF!</v>
      </c>
      <c r="I290" s="18" t="s">
        <v>18</v>
      </c>
      <c r="J290" s="18" t="s">
        <v>18</v>
      </c>
      <c r="K290" s="18" t="e">
        <f>IF(#REF!=G290,"#","")</f>
        <v>#REF!</v>
      </c>
      <c r="L290" s="36" t="e">
        <f t="shared" si="39"/>
        <v>#REF!</v>
      </c>
      <c r="M290" s="743"/>
      <c r="N290" s="743"/>
      <c r="O290" s="743"/>
      <c r="P290" s="743"/>
      <c r="Q290" s="128"/>
    </row>
    <row r="291" spans="1:17">
      <c r="A291" s="23"/>
      <c r="B291" s="23"/>
      <c r="C291" s="23"/>
      <c r="D291" s="20"/>
      <c r="E291" s="18"/>
      <c r="F291" s="23"/>
      <c r="G291" s="22"/>
      <c r="H291" s="21"/>
      <c r="I291" s="24"/>
      <c r="J291" s="24"/>
      <c r="K291" s="23"/>
      <c r="L291" s="38"/>
      <c r="M291" s="134" t="e">
        <f>IF(D285&gt;0.21,1,-2)</f>
        <v>#REF!</v>
      </c>
      <c r="N291" s="134" t="e">
        <f ca="1">IF(OR(C285=1,C285=0),0,1)</f>
        <v>#REF!</v>
      </c>
      <c r="O291" s="134" t="e">
        <f>IF(OR(MAX(L285:L290)&lt;H285,MAX(L285:L290)&lt;H286,MAX(L285:L290)&lt;H287,MAX(L285:L290)&lt;H288,MAX(L285:L290)&lt;H289,MAX(L285:L290)&lt;H290),0,1)</f>
        <v>#REF!</v>
      </c>
      <c r="P291" s="134" t="e">
        <f>SUM(M291:O291)</f>
        <v>#REF!</v>
      </c>
      <c r="Q291" s="5"/>
    </row>
    <row r="292" spans="1:17">
      <c r="A292" s="18">
        <f>A285+1</f>
        <v>41</v>
      </c>
      <c r="B292" s="18">
        <f>A292</f>
        <v>41</v>
      </c>
      <c r="C292" s="19" t="e">
        <f ca="1">IF(CELL("col",#REF!)-4&gt;#REF!,"-",#REF!/#REF!)</f>
        <v>#REF!</v>
      </c>
      <c r="D292" s="19" t="e">
        <f>#REF!</f>
        <v>#REF!</v>
      </c>
      <c r="E292" s="19" t="e">
        <f ca="1">IF(CELL("col",#REF!)-4&gt;#REF!,"-",IF(ISERR(PEARSON(#REF!,#REF!)),0,PEARSON(#REF!,#REF!)))</f>
        <v>#REF!</v>
      </c>
      <c r="F292" s="21"/>
      <c r="G292" s="22" t="s">
        <v>1</v>
      </c>
      <c r="H292" s="19" t="e">
        <f>IF(#REF!="","-",#REF!)</f>
        <v>#REF!</v>
      </c>
      <c r="I292" s="18" t="s">
        <v>18</v>
      </c>
      <c r="J292" s="18" t="s">
        <v>18</v>
      </c>
      <c r="K292" s="18" t="e">
        <f>IF(#REF!=G292,"#","")</f>
        <v>#REF!</v>
      </c>
      <c r="L292" s="36" t="e">
        <f t="shared" ref="L292:L297" si="40">IF(K292&lt;&gt;"",H292,0)</f>
        <v>#REF!</v>
      </c>
      <c r="M292" s="743" t="e">
        <f>IF(D292&gt;0.21,"Dapat Membedakan","Tidak dapat membedakan")</f>
        <v>#REF!</v>
      </c>
      <c r="N292" s="743" t="e">
        <f ca="1">IF(C292&gt;0.7,"Mudah",IF(AND(C292&lt;0.7,C292&gt;=0.3),"Sedang","Sulit"))</f>
        <v>#REF!</v>
      </c>
      <c r="O292" s="743" t="e">
        <f>IF(OR(MAX(L292:L297)&lt;H292,MAX(L292:L297)&lt;H293,MAX(L292:L297)&lt;H294,MAX(L292:L297)&lt;H295,MAX(L292:L297)&lt;H296,MAX(L292:L297)&lt;H297),"Ada Option lain yang bekerja lebih baik.","Baik")</f>
        <v>#REF!</v>
      </c>
      <c r="P292" s="743" t="e">
        <f>IF(P298&gt;2,"Dapat diterima",IF(AND(P298&gt;0,P298&lt;=2),"Soal sebaiknya Direvisi","Ditolak/ Jangan Digunakan"))</f>
        <v>#REF!</v>
      </c>
      <c r="Q292" s="128"/>
    </row>
    <row r="293" spans="1:17">
      <c r="A293" s="21"/>
      <c r="B293" s="21"/>
      <c r="C293" s="21"/>
      <c r="D293" s="20"/>
      <c r="E293" s="18"/>
      <c r="F293" s="21"/>
      <c r="G293" s="22" t="s">
        <v>13</v>
      </c>
      <c r="H293" s="19" t="e">
        <f>IF(#REF!="","-",#REF!)</f>
        <v>#REF!</v>
      </c>
      <c r="I293" s="18" t="s">
        <v>18</v>
      </c>
      <c r="J293" s="18" t="s">
        <v>18</v>
      </c>
      <c r="K293" s="18" t="e">
        <f>IF(#REF!=G293,"#","")</f>
        <v>#REF!</v>
      </c>
      <c r="L293" s="36" t="e">
        <f t="shared" si="40"/>
        <v>#REF!</v>
      </c>
      <c r="M293" s="743"/>
      <c r="N293" s="743"/>
      <c r="O293" s="743"/>
      <c r="P293" s="743"/>
      <c r="Q293" s="128"/>
    </row>
    <row r="294" spans="1:17">
      <c r="A294" s="21"/>
      <c r="B294" s="21"/>
      <c r="C294" s="21"/>
      <c r="D294" s="20"/>
      <c r="E294" s="18"/>
      <c r="F294" s="21"/>
      <c r="G294" s="22" t="s">
        <v>14</v>
      </c>
      <c r="H294" s="19" t="e">
        <f>IF(#REF!="","-",#REF!)</f>
        <v>#REF!</v>
      </c>
      <c r="I294" s="18" t="s">
        <v>18</v>
      </c>
      <c r="J294" s="18" t="s">
        <v>18</v>
      </c>
      <c r="K294" s="18" t="e">
        <f>IF(#REF!=G294,"#","")</f>
        <v>#REF!</v>
      </c>
      <c r="L294" s="36" t="e">
        <f t="shared" si="40"/>
        <v>#REF!</v>
      </c>
      <c r="M294" s="743"/>
      <c r="N294" s="743"/>
      <c r="O294" s="743"/>
      <c r="P294" s="743"/>
      <c r="Q294" s="128"/>
    </row>
    <row r="295" spans="1:17">
      <c r="A295" s="21"/>
      <c r="B295" s="21"/>
      <c r="C295" s="21"/>
      <c r="D295" s="20"/>
      <c r="E295" s="18"/>
      <c r="F295" s="21"/>
      <c r="G295" s="22" t="s">
        <v>15</v>
      </c>
      <c r="H295" s="19" t="e">
        <f>IF(#REF!="","-",#REF!)</f>
        <v>#REF!</v>
      </c>
      <c r="I295" s="18" t="s">
        <v>18</v>
      </c>
      <c r="J295" s="18" t="s">
        <v>18</v>
      </c>
      <c r="K295" s="18" t="e">
        <f>IF(#REF!=G295,"#","")</f>
        <v>#REF!</v>
      </c>
      <c r="L295" s="36" t="e">
        <f t="shared" si="40"/>
        <v>#REF!</v>
      </c>
      <c r="M295" s="743"/>
      <c r="N295" s="743"/>
      <c r="O295" s="743"/>
      <c r="P295" s="743"/>
      <c r="Q295" s="128"/>
    </row>
    <row r="296" spans="1:17">
      <c r="A296" s="21"/>
      <c r="B296" s="21"/>
      <c r="C296" s="21"/>
      <c r="D296" s="20"/>
      <c r="E296" s="18"/>
      <c r="F296" s="21"/>
      <c r="G296" s="22" t="s">
        <v>16</v>
      </c>
      <c r="H296" s="19" t="e">
        <f>IF(#REF!="","-",#REF!)</f>
        <v>#REF!</v>
      </c>
      <c r="I296" s="18" t="s">
        <v>18</v>
      </c>
      <c r="J296" s="18" t="s">
        <v>18</v>
      </c>
      <c r="K296" s="18" t="e">
        <f>IF(#REF!=G296,"#","")</f>
        <v>#REF!</v>
      </c>
      <c r="L296" s="36" t="e">
        <f t="shared" si="40"/>
        <v>#REF!</v>
      </c>
      <c r="M296" s="743"/>
      <c r="N296" s="743"/>
      <c r="O296" s="743"/>
      <c r="P296" s="743"/>
      <c r="Q296" s="128"/>
    </row>
    <row r="297" spans="1:17">
      <c r="A297" s="21"/>
      <c r="B297" s="21"/>
      <c r="C297" s="21"/>
      <c r="D297" s="20"/>
      <c r="E297" s="18"/>
      <c r="F297" s="21"/>
      <c r="G297" s="22" t="s">
        <v>17</v>
      </c>
      <c r="H297" s="19" t="e">
        <f>IF(#REF!="","-",#REF!)</f>
        <v>#REF!</v>
      </c>
      <c r="I297" s="18" t="s">
        <v>18</v>
      </c>
      <c r="J297" s="18" t="s">
        <v>18</v>
      </c>
      <c r="K297" s="18" t="e">
        <f>IF(#REF!=G297,"#","")</f>
        <v>#REF!</v>
      </c>
      <c r="L297" s="36" t="e">
        <f t="shared" si="40"/>
        <v>#REF!</v>
      </c>
      <c r="M297" s="743"/>
      <c r="N297" s="743"/>
      <c r="O297" s="743"/>
      <c r="P297" s="743"/>
      <c r="Q297" s="128"/>
    </row>
    <row r="298" spans="1:17">
      <c r="A298" s="21"/>
      <c r="B298" s="21"/>
      <c r="C298" s="21"/>
      <c r="D298" s="20"/>
      <c r="E298" s="24"/>
      <c r="F298" s="21"/>
      <c r="G298" s="22"/>
      <c r="H298" s="21"/>
      <c r="I298" s="18"/>
      <c r="J298" s="18"/>
      <c r="K298" s="23"/>
      <c r="L298" s="38"/>
      <c r="M298" s="134" t="e">
        <f>IF(D292&gt;0.21,1,-2)</f>
        <v>#REF!</v>
      </c>
      <c r="N298" s="134" t="e">
        <f ca="1">IF(OR(C292=1,C292=0),0,1)</f>
        <v>#REF!</v>
      </c>
      <c r="O298" s="134" t="e">
        <f>IF(OR(MAX(L292:L297)&lt;H292,MAX(L292:L297)&lt;H293,MAX(L292:L297)&lt;H294,MAX(L292:L297)&lt;H295,MAX(L292:L297)&lt;H296,MAX(L292:L297)&lt;H297),0,1)</f>
        <v>#REF!</v>
      </c>
      <c r="P298" s="134" t="e">
        <f>SUM(M298:O298)</f>
        <v>#REF!</v>
      </c>
      <c r="Q298" s="5"/>
    </row>
    <row r="299" spans="1:17">
      <c r="A299" s="18">
        <f>A292+1</f>
        <v>42</v>
      </c>
      <c r="B299" s="18">
        <f>A299</f>
        <v>42</v>
      </c>
      <c r="C299" s="19" t="e">
        <f ca="1">IF(CELL("col",#REF!)-4&gt;#REF!,"-",#REF!/#REF!)</f>
        <v>#REF!</v>
      </c>
      <c r="D299" s="19" t="e">
        <f>#REF!</f>
        <v>#REF!</v>
      </c>
      <c r="E299" s="19" t="e">
        <f ca="1">IF(CELL("col",#REF!)-4&gt;#REF!,"-",IF(ISERR(PEARSON(#REF!,#REF!)),0,PEARSON(#REF!,#REF!)))</f>
        <v>#REF!</v>
      </c>
      <c r="F299" s="21"/>
      <c r="G299" s="22" t="s">
        <v>1</v>
      </c>
      <c r="H299" s="19" t="e">
        <f>IF(#REF!="","-",#REF!)</f>
        <v>#REF!</v>
      </c>
      <c r="I299" s="18" t="s">
        <v>18</v>
      </c>
      <c r="J299" s="18" t="s">
        <v>18</v>
      </c>
      <c r="K299" s="18" t="e">
        <f>IF(#REF!=G299,"#","")</f>
        <v>#REF!</v>
      </c>
      <c r="L299" s="36" t="e">
        <f t="shared" ref="L299:L304" si="41">IF(K299&lt;&gt;"",H299,0)</f>
        <v>#REF!</v>
      </c>
      <c r="M299" s="743" t="e">
        <f>IF(D299&gt;0.21,"Dapat Membedakan","Tidak dapat membedakan")</f>
        <v>#REF!</v>
      </c>
      <c r="N299" s="743" t="e">
        <f ca="1">IF(C299&gt;0.7,"Mudah",IF(AND(C299&lt;0.7,C299&gt;=0.3),"Sedang","Sulit"))</f>
        <v>#REF!</v>
      </c>
      <c r="O299" s="743" t="e">
        <f>IF(OR(MAX(L299:L304)&lt;H299,MAX(L299:L304)&lt;H300,MAX(L299:L304)&lt;H301,MAX(L299:L304)&lt;H302,MAX(L299:L304)&lt;H303,MAX(L299:L304)&lt;H304),"Ada Option lain yang bekerja lebih baik.","Baik")</f>
        <v>#REF!</v>
      </c>
      <c r="P299" s="743" t="e">
        <f>IF(P305&gt;2,"Dapat diterima",IF(AND(P305&gt;0,P305&lt;=2),"Soal sebaiknya Direvisi","Ditolak/ Jangan Digunakan"))</f>
        <v>#REF!</v>
      </c>
      <c r="Q299" s="128"/>
    </row>
    <row r="300" spans="1:17">
      <c r="A300" s="21"/>
      <c r="B300" s="21"/>
      <c r="C300" s="21"/>
      <c r="D300" s="20"/>
      <c r="E300" s="18"/>
      <c r="F300" s="21"/>
      <c r="G300" s="22" t="s">
        <v>13</v>
      </c>
      <c r="H300" s="19" t="e">
        <f>IF(#REF!="","-",#REF!)</f>
        <v>#REF!</v>
      </c>
      <c r="I300" s="18" t="s">
        <v>18</v>
      </c>
      <c r="J300" s="18" t="s">
        <v>18</v>
      </c>
      <c r="K300" s="18" t="e">
        <f>IF(#REF!=G300,"#","")</f>
        <v>#REF!</v>
      </c>
      <c r="L300" s="36" t="e">
        <f t="shared" si="41"/>
        <v>#REF!</v>
      </c>
      <c r="M300" s="743"/>
      <c r="N300" s="743"/>
      <c r="O300" s="743"/>
      <c r="P300" s="743"/>
      <c r="Q300" s="128"/>
    </row>
    <row r="301" spans="1:17">
      <c r="A301" s="21"/>
      <c r="B301" s="21"/>
      <c r="C301" s="21"/>
      <c r="D301" s="20"/>
      <c r="E301" s="18"/>
      <c r="F301" s="21"/>
      <c r="G301" s="22" t="s">
        <v>14</v>
      </c>
      <c r="H301" s="19" t="e">
        <f>IF(#REF!="","-",#REF!)</f>
        <v>#REF!</v>
      </c>
      <c r="I301" s="18" t="s">
        <v>18</v>
      </c>
      <c r="J301" s="18" t="s">
        <v>18</v>
      </c>
      <c r="K301" s="18" t="e">
        <f>IF(#REF!=G301,"#","")</f>
        <v>#REF!</v>
      </c>
      <c r="L301" s="36" t="e">
        <f t="shared" si="41"/>
        <v>#REF!</v>
      </c>
      <c r="M301" s="743"/>
      <c r="N301" s="743"/>
      <c r="O301" s="743"/>
      <c r="P301" s="743"/>
      <c r="Q301" s="128"/>
    </row>
    <row r="302" spans="1:17">
      <c r="A302" s="21"/>
      <c r="B302" s="21"/>
      <c r="C302" s="21"/>
      <c r="D302" s="20"/>
      <c r="E302" s="18"/>
      <c r="F302" s="21"/>
      <c r="G302" s="22" t="s">
        <v>15</v>
      </c>
      <c r="H302" s="19" t="e">
        <f>IF(#REF!="","-",#REF!)</f>
        <v>#REF!</v>
      </c>
      <c r="I302" s="18" t="s">
        <v>18</v>
      </c>
      <c r="J302" s="18" t="s">
        <v>18</v>
      </c>
      <c r="K302" s="18" t="e">
        <f>IF(#REF!=G302,"#","")</f>
        <v>#REF!</v>
      </c>
      <c r="L302" s="36" t="e">
        <f t="shared" si="41"/>
        <v>#REF!</v>
      </c>
      <c r="M302" s="743"/>
      <c r="N302" s="743"/>
      <c r="O302" s="743"/>
      <c r="P302" s="743"/>
      <c r="Q302" s="128"/>
    </row>
    <row r="303" spans="1:17">
      <c r="A303" s="21"/>
      <c r="B303" s="21"/>
      <c r="C303" s="21"/>
      <c r="D303" s="20"/>
      <c r="E303" s="18"/>
      <c r="F303" s="21"/>
      <c r="G303" s="22" t="s">
        <v>16</v>
      </c>
      <c r="H303" s="19" t="e">
        <f>IF(#REF!="","-",#REF!)</f>
        <v>#REF!</v>
      </c>
      <c r="I303" s="18" t="s">
        <v>18</v>
      </c>
      <c r="J303" s="18" t="s">
        <v>18</v>
      </c>
      <c r="K303" s="18" t="e">
        <f>IF(#REF!=G303,"#","")</f>
        <v>#REF!</v>
      </c>
      <c r="L303" s="36" t="e">
        <f t="shared" si="41"/>
        <v>#REF!</v>
      </c>
      <c r="M303" s="743"/>
      <c r="N303" s="743"/>
      <c r="O303" s="743"/>
      <c r="P303" s="743"/>
      <c r="Q303" s="128"/>
    </row>
    <row r="304" spans="1:17">
      <c r="A304" s="21"/>
      <c r="B304" s="21"/>
      <c r="C304" s="21"/>
      <c r="D304" s="20"/>
      <c r="E304" s="18"/>
      <c r="F304" s="21"/>
      <c r="G304" s="22" t="s">
        <v>17</v>
      </c>
      <c r="H304" s="19" t="e">
        <f>IF(#REF!="","-",#REF!)</f>
        <v>#REF!</v>
      </c>
      <c r="I304" s="18" t="s">
        <v>18</v>
      </c>
      <c r="J304" s="18" t="s">
        <v>18</v>
      </c>
      <c r="K304" s="18" t="e">
        <f>IF(#REF!=G304,"#","")</f>
        <v>#REF!</v>
      </c>
      <c r="L304" s="36" t="e">
        <f t="shared" si="41"/>
        <v>#REF!</v>
      </c>
      <c r="M304" s="743"/>
      <c r="N304" s="743"/>
      <c r="O304" s="743"/>
      <c r="P304" s="743"/>
      <c r="Q304" s="128"/>
    </row>
    <row r="305" spans="1:17">
      <c r="A305" s="21"/>
      <c r="B305" s="21"/>
      <c r="C305" s="21"/>
      <c r="D305" s="20"/>
      <c r="E305" s="18"/>
      <c r="F305" s="21"/>
      <c r="G305" s="22"/>
      <c r="H305" s="21"/>
      <c r="I305" s="18"/>
      <c r="J305" s="18"/>
      <c r="K305" s="23"/>
      <c r="L305" s="38"/>
      <c r="M305" s="134" t="e">
        <f>IF(D299&gt;0.21,1,-2)</f>
        <v>#REF!</v>
      </c>
      <c r="N305" s="134" t="e">
        <f ca="1">IF(OR(C299=1,C299=0),0,1)</f>
        <v>#REF!</v>
      </c>
      <c r="O305" s="134" t="e">
        <f>IF(OR(MAX(L299:L304)&lt;H299,MAX(L299:L304)&lt;H300,MAX(L299:L304)&lt;H301,MAX(L299:L304)&lt;H302,MAX(L299:L304)&lt;H303,MAX(L299:L304)&lt;H304),0,1)</f>
        <v>#REF!</v>
      </c>
      <c r="P305" s="134" t="e">
        <f>SUM(M305:O305)</f>
        <v>#REF!</v>
      </c>
      <c r="Q305" s="5"/>
    </row>
    <row r="306" spans="1:17">
      <c r="A306" s="18">
        <f>A299+1</f>
        <v>43</v>
      </c>
      <c r="B306" s="18">
        <f>A306</f>
        <v>43</v>
      </c>
      <c r="C306" s="19" t="e">
        <f ca="1">IF(CELL("col",#REF!)-4&gt;#REF!,"-",#REF!/#REF!)</f>
        <v>#REF!</v>
      </c>
      <c r="D306" s="19" t="e">
        <f>#REF!</f>
        <v>#REF!</v>
      </c>
      <c r="E306" s="19" t="e">
        <f ca="1">IF(CELL("col",#REF!)-4&gt;#REF!,"-",IF(ISERR(PEARSON(#REF!,#REF!)),0,PEARSON(#REF!,#REF!)))</f>
        <v>#REF!</v>
      </c>
      <c r="F306" s="21"/>
      <c r="G306" s="22" t="s">
        <v>1</v>
      </c>
      <c r="H306" s="19" t="e">
        <f>IF(#REF!="","-",#REF!)</f>
        <v>#REF!</v>
      </c>
      <c r="I306" s="18" t="s">
        <v>18</v>
      </c>
      <c r="J306" s="18" t="s">
        <v>18</v>
      </c>
      <c r="K306" s="18" t="e">
        <f>IF(#REF!=G306,"#","")</f>
        <v>#REF!</v>
      </c>
      <c r="L306" s="36" t="e">
        <f t="shared" ref="L306:L311" si="42">IF(K306&lt;&gt;"",H306,0)</f>
        <v>#REF!</v>
      </c>
      <c r="M306" s="743" t="e">
        <f>IF(D306&gt;0.21,"Dapat Membedakan","Tidak dapat membedakan")</f>
        <v>#REF!</v>
      </c>
      <c r="N306" s="743" t="e">
        <f ca="1">IF(C306&gt;0.7,"Mudah",IF(AND(C306&lt;0.7,C306&gt;=0.3),"Sedang","Sulit"))</f>
        <v>#REF!</v>
      </c>
      <c r="O306" s="743" t="e">
        <f>IF(OR(MAX(L306:L311)&lt;H306,MAX(L306:L311)&lt;H307,MAX(L306:L311)&lt;H308,MAX(L306:L311)&lt;H309,MAX(L306:L311)&lt;H310,MAX(L306:L311)&lt;H311),"Ada Option lain yang bekerja lebih baik.","Baik")</f>
        <v>#REF!</v>
      </c>
      <c r="P306" s="743" t="e">
        <f>IF(P312&gt;2,"Dapat diterima",IF(AND(P312&gt;0,P312&lt;=2),"Soal sebaiknya Direvisi","Ditolak/ Jangan Digunakan"))</f>
        <v>#REF!</v>
      </c>
      <c r="Q306" s="128"/>
    </row>
    <row r="307" spans="1:17">
      <c r="A307" s="21"/>
      <c r="B307" s="21"/>
      <c r="C307" s="21"/>
      <c r="D307" s="20"/>
      <c r="E307" s="18"/>
      <c r="F307" s="21"/>
      <c r="G307" s="22" t="s">
        <v>13</v>
      </c>
      <c r="H307" s="19" t="e">
        <f>IF(#REF!="","-",#REF!)</f>
        <v>#REF!</v>
      </c>
      <c r="I307" s="18" t="s">
        <v>18</v>
      </c>
      <c r="J307" s="18" t="s">
        <v>18</v>
      </c>
      <c r="K307" s="18" t="e">
        <f>IF(#REF!=G307,"#","")</f>
        <v>#REF!</v>
      </c>
      <c r="L307" s="36" t="e">
        <f t="shared" si="42"/>
        <v>#REF!</v>
      </c>
      <c r="M307" s="743"/>
      <c r="N307" s="743"/>
      <c r="O307" s="743"/>
      <c r="P307" s="743"/>
      <c r="Q307" s="128"/>
    </row>
    <row r="308" spans="1:17">
      <c r="A308" s="21"/>
      <c r="B308" s="21"/>
      <c r="C308" s="21"/>
      <c r="D308" s="20"/>
      <c r="E308" s="18"/>
      <c r="F308" s="21"/>
      <c r="G308" s="22" t="s">
        <v>14</v>
      </c>
      <c r="H308" s="19" t="e">
        <f>IF(#REF!="","-",#REF!)</f>
        <v>#REF!</v>
      </c>
      <c r="I308" s="18" t="s">
        <v>18</v>
      </c>
      <c r="J308" s="18" t="s">
        <v>18</v>
      </c>
      <c r="K308" s="18" t="e">
        <f>IF(#REF!=G308,"#","")</f>
        <v>#REF!</v>
      </c>
      <c r="L308" s="36" t="e">
        <f t="shared" si="42"/>
        <v>#REF!</v>
      </c>
      <c r="M308" s="743"/>
      <c r="N308" s="743"/>
      <c r="O308" s="743"/>
      <c r="P308" s="743"/>
      <c r="Q308" s="128"/>
    </row>
    <row r="309" spans="1:17">
      <c r="A309" s="21"/>
      <c r="B309" s="21"/>
      <c r="C309" s="21"/>
      <c r="D309" s="20"/>
      <c r="E309" s="18"/>
      <c r="F309" s="21"/>
      <c r="G309" s="22" t="s">
        <v>15</v>
      </c>
      <c r="H309" s="19" t="e">
        <f>IF(#REF!="","-",#REF!)</f>
        <v>#REF!</v>
      </c>
      <c r="I309" s="18" t="s">
        <v>18</v>
      </c>
      <c r="J309" s="18" t="s">
        <v>18</v>
      </c>
      <c r="K309" s="18" t="e">
        <f>IF(#REF!=G309,"#","")</f>
        <v>#REF!</v>
      </c>
      <c r="L309" s="36" t="e">
        <f t="shared" si="42"/>
        <v>#REF!</v>
      </c>
      <c r="M309" s="743"/>
      <c r="N309" s="743"/>
      <c r="O309" s="743"/>
      <c r="P309" s="743"/>
      <c r="Q309" s="128"/>
    </row>
    <row r="310" spans="1:17">
      <c r="A310" s="21"/>
      <c r="B310" s="21"/>
      <c r="C310" s="21"/>
      <c r="D310" s="20"/>
      <c r="E310" s="18"/>
      <c r="F310" s="21"/>
      <c r="G310" s="22" t="s">
        <v>16</v>
      </c>
      <c r="H310" s="19" t="e">
        <f>IF(#REF!="","-",#REF!)</f>
        <v>#REF!</v>
      </c>
      <c r="I310" s="18" t="s">
        <v>18</v>
      </c>
      <c r="J310" s="18" t="s">
        <v>18</v>
      </c>
      <c r="K310" s="18" t="e">
        <f>IF(#REF!=G310,"#","")</f>
        <v>#REF!</v>
      </c>
      <c r="L310" s="36" t="e">
        <f t="shared" si="42"/>
        <v>#REF!</v>
      </c>
      <c r="M310" s="743"/>
      <c r="N310" s="743"/>
      <c r="O310" s="743"/>
      <c r="P310" s="743"/>
      <c r="Q310" s="128"/>
    </row>
    <row r="311" spans="1:17">
      <c r="A311" s="21"/>
      <c r="B311" s="21"/>
      <c r="C311" s="21"/>
      <c r="D311" s="20"/>
      <c r="E311" s="18"/>
      <c r="F311" s="21"/>
      <c r="G311" s="22" t="s">
        <v>17</v>
      </c>
      <c r="H311" s="19" t="e">
        <f>IF(#REF!="","-",#REF!)</f>
        <v>#REF!</v>
      </c>
      <c r="I311" s="18" t="s">
        <v>18</v>
      </c>
      <c r="J311" s="18" t="s">
        <v>18</v>
      </c>
      <c r="K311" s="18" t="e">
        <f>IF(#REF!=G311,"#","")</f>
        <v>#REF!</v>
      </c>
      <c r="L311" s="36" t="e">
        <f t="shared" si="42"/>
        <v>#REF!</v>
      </c>
      <c r="M311" s="743"/>
      <c r="N311" s="743"/>
      <c r="O311" s="743"/>
      <c r="P311" s="743"/>
      <c r="Q311" s="128"/>
    </row>
    <row r="312" spans="1:17">
      <c r="A312" s="21"/>
      <c r="B312" s="21"/>
      <c r="C312" s="21"/>
      <c r="D312" s="20"/>
      <c r="E312" s="18"/>
      <c r="F312" s="21"/>
      <c r="G312" s="22"/>
      <c r="H312" s="21"/>
      <c r="I312" s="18"/>
      <c r="J312" s="18"/>
      <c r="K312" s="23"/>
      <c r="L312" s="38"/>
      <c r="M312" s="134" t="e">
        <f>IF(D306&gt;0.21,1,-2)</f>
        <v>#REF!</v>
      </c>
      <c r="N312" s="134" t="e">
        <f ca="1">IF(OR(C306=1,C306=0),0,1)</f>
        <v>#REF!</v>
      </c>
      <c r="O312" s="134" t="e">
        <f>IF(OR(MAX(L306:L311)&lt;H306,MAX(L306:L311)&lt;H307,MAX(L306:L311)&lt;H308,MAX(L306:L311)&lt;H309,MAX(L306:L311)&lt;H310,MAX(L306:L311)&lt;H311),0,1)</f>
        <v>#REF!</v>
      </c>
      <c r="P312" s="134" t="e">
        <f>SUM(M312:O312)</f>
        <v>#REF!</v>
      </c>
      <c r="Q312" s="5"/>
    </row>
    <row r="313" spans="1:17">
      <c r="A313" s="18">
        <f>A306+1</f>
        <v>44</v>
      </c>
      <c r="B313" s="18">
        <f>A313</f>
        <v>44</v>
      </c>
      <c r="C313" s="19" t="e">
        <f ca="1">IF(CELL("col",#REF!)-4&gt;#REF!,"-",#REF!/#REF!)</f>
        <v>#REF!</v>
      </c>
      <c r="D313" s="19" t="e">
        <f>#REF!</f>
        <v>#REF!</v>
      </c>
      <c r="E313" s="19" t="e">
        <f ca="1">IF(CELL("col",#REF!)-4&gt;#REF!,"-",IF(ISERR(PEARSON(#REF!,#REF!)),0,PEARSON(#REF!,#REF!)))</f>
        <v>#REF!</v>
      </c>
      <c r="F313" s="21"/>
      <c r="G313" s="22" t="s">
        <v>1</v>
      </c>
      <c r="H313" s="19" t="e">
        <f>IF(#REF!="","-",#REF!)</f>
        <v>#REF!</v>
      </c>
      <c r="I313" s="18" t="s">
        <v>18</v>
      </c>
      <c r="J313" s="18" t="s">
        <v>18</v>
      </c>
      <c r="K313" s="18" t="e">
        <f>IF(#REF!=G313,"#","")</f>
        <v>#REF!</v>
      </c>
      <c r="L313" s="36" t="e">
        <f t="shared" ref="L313:L318" si="43">IF(K313&lt;&gt;"",H313,0)</f>
        <v>#REF!</v>
      </c>
      <c r="M313" s="743" t="e">
        <f>IF(D313&gt;0.21,"Dapat Membedakan","Tidak dapat membedakan")</f>
        <v>#REF!</v>
      </c>
      <c r="N313" s="743" t="e">
        <f ca="1">IF(C313&gt;0.7,"Mudah",IF(AND(C313&lt;0.7,C313&gt;=0.3),"Sedang","Sulit"))</f>
        <v>#REF!</v>
      </c>
      <c r="O313" s="743" t="e">
        <f>IF(OR(MAX(L313:L318)&lt;H313,MAX(L313:L318)&lt;H314,MAX(L313:L318)&lt;H315,MAX(L313:L318)&lt;H316,MAX(L313:L318)&lt;H317,MAX(L313:L318)&lt;H318),"Ada Option lain yang bekerja lebih baik.","Baik")</f>
        <v>#REF!</v>
      </c>
      <c r="P313" s="743" t="e">
        <f>IF(P319&gt;2,"Dapat diterima",IF(AND(P319&gt;0,P319&lt;=2),"Soal sebaiknya Direvisi","Ditolak/ Jangan Digunakan"))</f>
        <v>#REF!</v>
      </c>
      <c r="Q313" s="128"/>
    </row>
    <row r="314" spans="1:17">
      <c r="A314" s="21"/>
      <c r="B314" s="21"/>
      <c r="C314" s="21"/>
      <c r="D314" s="20"/>
      <c r="E314" s="18"/>
      <c r="F314" s="21"/>
      <c r="G314" s="22" t="s">
        <v>13</v>
      </c>
      <c r="H314" s="19" t="e">
        <f>IF(#REF!="","-",#REF!)</f>
        <v>#REF!</v>
      </c>
      <c r="I314" s="18" t="s">
        <v>18</v>
      </c>
      <c r="J314" s="18" t="s">
        <v>18</v>
      </c>
      <c r="K314" s="18" t="e">
        <f>IF(#REF!=G314,"#","")</f>
        <v>#REF!</v>
      </c>
      <c r="L314" s="36" t="e">
        <f t="shared" si="43"/>
        <v>#REF!</v>
      </c>
      <c r="M314" s="743"/>
      <c r="N314" s="743"/>
      <c r="O314" s="743"/>
      <c r="P314" s="743"/>
      <c r="Q314" s="128"/>
    </row>
    <row r="315" spans="1:17">
      <c r="A315" s="21"/>
      <c r="B315" s="21"/>
      <c r="C315" s="21"/>
      <c r="D315" s="20"/>
      <c r="E315" s="18"/>
      <c r="F315" s="21"/>
      <c r="G315" s="22" t="s">
        <v>14</v>
      </c>
      <c r="H315" s="19" t="e">
        <f>IF(#REF!="","-",#REF!)</f>
        <v>#REF!</v>
      </c>
      <c r="I315" s="18" t="s">
        <v>18</v>
      </c>
      <c r="J315" s="18" t="s">
        <v>18</v>
      </c>
      <c r="K315" s="18" t="e">
        <f>IF(#REF!=G315,"#","")</f>
        <v>#REF!</v>
      </c>
      <c r="L315" s="36" t="e">
        <f t="shared" si="43"/>
        <v>#REF!</v>
      </c>
      <c r="M315" s="743"/>
      <c r="N315" s="743"/>
      <c r="O315" s="743"/>
      <c r="P315" s="743"/>
      <c r="Q315" s="128"/>
    </row>
    <row r="316" spans="1:17">
      <c r="A316" s="21"/>
      <c r="B316" s="21"/>
      <c r="C316" s="21"/>
      <c r="D316" s="20"/>
      <c r="E316" s="18"/>
      <c r="F316" s="21"/>
      <c r="G316" s="22" t="s">
        <v>15</v>
      </c>
      <c r="H316" s="19" t="e">
        <f>IF(#REF!="","-",#REF!)</f>
        <v>#REF!</v>
      </c>
      <c r="I316" s="18" t="s">
        <v>18</v>
      </c>
      <c r="J316" s="18" t="s">
        <v>18</v>
      </c>
      <c r="K316" s="18" t="e">
        <f>IF(#REF!=G316,"#","")</f>
        <v>#REF!</v>
      </c>
      <c r="L316" s="36" t="e">
        <f t="shared" si="43"/>
        <v>#REF!</v>
      </c>
      <c r="M316" s="743"/>
      <c r="N316" s="743"/>
      <c r="O316" s="743"/>
      <c r="P316" s="743"/>
      <c r="Q316" s="128"/>
    </row>
    <row r="317" spans="1:17">
      <c r="A317" s="21"/>
      <c r="B317" s="21"/>
      <c r="C317" s="21"/>
      <c r="D317" s="20"/>
      <c r="E317" s="18"/>
      <c r="F317" s="21"/>
      <c r="G317" s="22" t="s">
        <v>16</v>
      </c>
      <c r="H317" s="19" t="e">
        <f>IF(#REF!="","-",#REF!)</f>
        <v>#REF!</v>
      </c>
      <c r="I317" s="18" t="s">
        <v>18</v>
      </c>
      <c r="J317" s="18" t="s">
        <v>18</v>
      </c>
      <c r="K317" s="18" t="e">
        <f>IF(#REF!=G317,"#","")</f>
        <v>#REF!</v>
      </c>
      <c r="L317" s="36" t="e">
        <f t="shared" si="43"/>
        <v>#REF!</v>
      </c>
      <c r="M317" s="743"/>
      <c r="N317" s="743"/>
      <c r="O317" s="743"/>
      <c r="P317" s="743"/>
      <c r="Q317" s="128"/>
    </row>
    <row r="318" spans="1:17">
      <c r="A318" s="21"/>
      <c r="B318" s="21"/>
      <c r="C318" s="21"/>
      <c r="D318" s="20"/>
      <c r="E318" s="18"/>
      <c r="F318" s="21"/>
      <c r="G318" s="22" t="s">
        <v>17</v>
      </c>
      <c r="H318" s="19" t="e">
        <f>IF(#REF!="","-",#REF!)</f>
        <v>#REF!</v>
      </c>
      <c r="I318" s="18" t="s">
        <v>18</v>
      </c>
      <c r="J318" s="18" t="s">
        <v>18</v>
      </c>
      <c r="K318" s="18" t="e">
        <f>IF(#REF!=G318,"#","")</f>
        <v>#REF!</v>
      </c>
      <c r="L318" s="36" t="e">
        <f t="shared" si="43"/>
        <v>#REF!</v>
      </c>
      <c r="M318" s="743"/>
      <c r="N318" s="743"/>
      <c r="O318" s="743"/>
      <c r="P318" s="743"/>
      <c r="Q318" s="128"/>
    </row>
    <row r="319" spans="1:17">
      <c r="A319" s="21"/>
      <c r="B319" s="21"/>
      <c r="C319" s="21"/>
      <c r="D319" s="20"/>
      <c r="E319" s="18"/>
      <c r="F319" s="21"/>
      <c r="G319" s="22"/>
      <c r="H319" s="21"/>
      <c r="I319" s="18"/>
      <c r="J319" s="18"/>
      <c r="K319" s="23"/>
      <c r="L319" s="38"/>
      <c r="M319" s="134" t="e">
        <f>IF(D313&gt;0.21,1,-2)</f>
        <v>#REF!</v>
      </c>
      <c r="N319" s="134" t="e">
        <f ca="1">IF(OR(C313=1,C313=0),0,1)</f>
        <v>#REF!</v>
      </c>
      <c r="O319" s="134" t="e">
        <f>IF(OR(MAX(L313:L318)&lt;H313,MAX(L313:L318)&lt;H314,MAX(L313:L318)&lt;H315,MAX(L313:L318)&lt;H316,MAX(L313:L318)&lt;H317,MAX(L313:L318)&lt;H318),0,1)</f>
        <v>#REF!</v>
      </c>
      <c r="P319" s="134" t="e">
        <f>SUM(M319:O319)</f>
        <v>#REF!</v>
      </c>
      <c r="Q319" s="5"/>
    </row>
    <row r="320" spans="1:17">
      <c r="A320" s="18">
        <f>A313+1</f>
        <v>45</v>
      </c>
      <c r="B320" s="18">
        <f>A320</f>
        <v>45</v>
      </c>
      <c r="C320" s="19" t="e">
        <f ca="1">IF(CELL("col",#REF!)-4&gt;#REF!,"-",#REF!/#REF!)</f>
        <v>#REF!</v>
      </c>
      <c r="D320" s="19" t="e">
        <f>#REF!</f>
        <v>#REF!</v>
      </c>
      <c r="E320" s="19" t="e">
        <f ca="1">IF(CELL("col",#REF!)-4&gt;#REF!,"-",IF(ISERR(PEARSON(#REF!,#REF!)),0,PEARSON(#REF!,#REF!)))</f>
        <v>#REF!</v>
      </c>
      <c r="F320" s="21"/>
      <c r="G320" s="22" t="s">
        <v>1</v>
      </c>
      <c r="H320" s="19" t="e">
        <f>IF(#REF!="","-",#REF!)</f>
        <v>#REF!</v>
      </c>
      <c r="I320" s="18" t="s">
        <v>18</v>
      </c>
      <c r="J320" s="18" t="s">
        <v>18</v>
      </c>
      <c r="K320" s="18" t="e">
        <f>IF(#REF!=G320,"#","")</f>
        <v>#REF!</v>
      </c>
      <c r="L320" s="36" t="e">
        <f t="shared" ref="L320:L325" si="44">IF(K320&lt;&gt;"",H320,0)</f>
        <v>#REF!</v>
      </c>
      <c r="M320" s="743" t="e">
        <f>IF(D320&gt;0.21,"Dapat Membedakan","Tidak dapat membedakan")</f>
        <v>#REF!</v>
      </c>
      <c r="N320" s="743" t="e">
        <f ca="1">IF(C320&gt;0.7,"Mudah",IF(AND(C320&lt;0.7,C320&gt;=0.3),"Sedang","Sulit"))</f>
        <v>#REF!</v>
      </c>
      <c r="O320" s="743" t="e">
        <f>IF(OR(MAX(L320:L325)&lt;H320,MAX(L320:L325)&lt;H321,MAX(L320:L325)&lt;H322,MAX(L320:L325)&lt;H323,MAX(L320:L325)&lt;H324,MAX(L320:L325)&lt;H325),"Ada Option lain yang bekerja lebih baik.","Baik")</f>
        <v>#REF!</v>
      </c>
      <c r="P320" s="743" t="e">
        <f>IF(P326&gt;2,"Dapat diterima",IF(AND(P326&gt;0,P326&lt;=2),"Soal sebaiknya Direvisi","Ditolak/ Jangan Digunakan"))</f>
        <v>#REF!</v>
      </c>
      <c r="Q320" s="128"/>
    </row>
    <row r="321" spans="1:17">
      <c r="A321" s="21"/>
      <c r="B321" s="21"/>
      <c r="C321" s="21"/>
      <c r="D321" s="20"/>
      <c r="E321" s="18"/>
      <c r="F321" s="21"/>
      <c r="G321" s="22" t="s">
        <v>13</v>
      </c>
      <c r="H321" s="19" t="e">
        <f>IF(#REF!="","-",#REF!)</f>
        <v>#REF!</v>
      </c>
      <c r="I321" s="18" t="s">
        <v>18</v>
      </c>
      <c r="J321" s="18" t="s">
        <v>18</v>
      </c>
      <c r="K321" s="18" t="e">
        <f>IF(#REF!=G321,"#","")</f>
        <v>#REF!</v>
      </c>
      <c r="L321" s="36" t="e">
        <f t="shared" si="44"/>
        <v>#REF!</v>
      </c>
      <c r="M321" s="743"/>
      <c r="N321" s="743"/>
      <c r="O321" s="743"/>
      <c r="P321" s="743"/>
      <c r="Q321" s="128"/>
    </row>
    <row r="322" spans="1:17">
      <c r="A322" s="21"/>
      <c r="B322" s="21"/>
      <c r="C322" s="21"/>
      <c r="D322" s="20"/>
      <c r="E322" s="18"/>
      <c r="F322" s="21"/>
      <c r="G322" s="22" t="s">
        <v>14</v>
      </c>
      <c r="H322" s="19" t="e">
        <f>IF(#REF!="","-",#REF!)</f>
        <v>#REF!</v>
      </c>
      <c r="I322" s="18" t="s">
        <v>18</v>
      </c>
      <c r="J322" s="18" t="s">
        <v>18</v>
      </c>
      <c r="K322" s="18" t="e">
        <f>IF(#REF!=G322,"#","")</f>
        <v>#REF!</v>
      </c>
      <c r="L322" s="36" t="e">
        <f t="shared" si="44"/>
        <v>#REF!</v>
      </c>
      <c r="M322" s="743"/>
      <c r="N322" s="743"/>
      <c r="O322" s="743"/>
      <c r="P322" s="743"/>
      <c r="Q322" s="128"/>
    </row>
    <row r="323" spans="1:17">
      <c r="A323" s="21"/>
      <c r="B323" s="21"/>
      <c r="C323" s="21"/>
      <c r="D323" s="20"/>
      <c r="E323" s="18"/>
      <c r="F323" s="21"/>
      <c r="G323" s="22" t="s">
        <v>15</v>
      </c>
      <c r="H323" s="19" t="e">
        <f>IF(#REF!="","-",#REF!)</f>
        <v>#REF!</v>
      </c>
      <c r="I323" s="18" t="s">
        <v>18</v>
      </c>
      <c r="J323" s="18" t="s">
        <v>18</v>
      </c>
      <c r="K323" s="18" t="e">
        <f>IF(#REF!=G323,"#","")</f>
        <v>#REF!</v>
      </c>
      <c r="L323" s="36" t="e">
        <f t="shared" si="44"/>
        <v>#REF!</v>
      </c>
      <c r="M323" s="743"/>
      <c r="N323" s="743"/>
      <c r="O323" s="743"/>
      <c r="P323" s="743"/>
      <c r="Q323" s="128"/>
    </row>
    <row r="324" spans="1:17">
      <c r="A324" s="21"/>
      <c r="B324" s="21"/>
      <c r="C324" s="21"/>
      <c r="D324" s="20"/>
      <c r="E324" s="18"/>
      <c r="F324" s="21"/>
      <c r="G324" s="22" t="s">
        <v>16</v>
      </c>
      <c r="H324" s="19" t="e">
        <f>IF(#REF!="","-",#REF!)</f>
        <v>#REF!</v>
      </c>
      <c r="I324" s="18" t="s">
        <v>18</v>
      </c>
      <c r="J324" s="18" t="s">
        <v>18</v>
      </c>
      <c r="K324" s="18" t="e">
        <f>IF(#REF!=G324,"#","")</f>
        <v>#REF!</v>
      </c>
      <c r="L324" s="36" t="e">
        <f t="shared" si="44"/>
        <v>#REF!</v>
      </c>
      <c r="M324" s="743"/>
      <c r="N324" s="743"/>
      <c r="O324" s="743"/>
      <c r="P324" s="743"/>
      <c r="Q324" s="128"/>
    </row>
    <row r="325" spans="1:17">
      <c r="A325" s="21"/>
      <c r="B325" s="21"/>
      <c r="C325" s="21"/>
      <c r="D325" s="20"/>
      <c r="E325" s="18"/>
      <c r="F325" s="21"/>
      <c r="G325" s="22" t="s">
        <v>17</v>
      </c>
      <c r="H325" s="19" t="e">
        <f>IF(#REF!="","-",#REF!)</f>
        <v>#REF!</v>
      </c>
      <c r="I325" s="18" t="s">
        <v>18</v>
      </c>
      <c r="J325" s="18" t="s">
        <v>18</v>
      </c>
      <c r="K325" s="18" t="e">
        <f>IF(#REF!=G325,"#","")</f>
        <v>#REF!</v>
      </c>
      <c r="L325" s="36" t="e">
        <f t="shared" si="44"/>
        <v>#REF!</v>
      </c>
      <c r="M325" s="743"/>
      <c r="N325" s="743"/>
      <c r="O325" s="743"/>
      <c r="P325" s="743"/>
      <c r="Q325" s="128"/>
    </row>
    <row r="326" spans="1:17">
      <c r="A326" s="23"/>
      <c r="B326" s="23"/>
      <c r="C326" s="23"/>
      <c r="D326" s="20"/>
      <c r="E326" s="18"/>
      <c r="F326" s="23"/>
      <c r="G326" s="25"/>
      <c r="H326" s="21"/>
      <c r="I326" s="18"/>
      <c r="J326" s="18"/>
      <c r="K326" s="23"/>
      <c r="L326" s="38"/>
      <c r="M326" s="134" t="e">
        <f>IF(D320&gt;0.21,1,-2)</f>
        <v>#REF!</v>
      </c>
      <c r="N326" s="134" t="e">
        <f ca="1">IF(OR(C320=1,C320=0),0,1)</f>
        <v>#REF!</v>
      </c>
      <c r="O326" s="134" t="e">
        <f>IF(OR(MAX(L320:L325)&lt;H320,MAX(L320:L325)&lt;H321,MAX(L320:L325)&lt;H322,MAX(L320:L325)&lt;H323,MAX(L320:L325)&lt;H324,MAX(L320:L325)&lt;H325),0,1)</f>
        <v>#REF!</v>
      </c>
      <c r="P326" s="134" t="e">
        <f>SUM(M326:O326)</f>
        <v>#REF!</v>
      </c>
      <c r="Q326" s="5"/>
    </row>
    <row r="327" spans="1:17">
      <c r="A327" s="18">
        <f>A320+1</f>
        <v>46</v>
      </c>
      <c r="B327" s="18">
        <f>A327</f>
        <v>46</v>
      </c>
      <c r="C327" s="19" t="e">
        <f ca="1">IF(CELL("col",#REF!)-4&gt;#REF!,"-",#REF!/#REF!)</f>
        <v>#REF!</v>
      </c>
      <c r="D327" s="19" t="e">
        <f>#REF!</f>
        <v>#REF!</v>
      </c>
      <c r="E327" s="19" t="e">
        <f ca="1">IF(CELL("col",#REF!)-4&gt;#REF!,"-",IF(ISERR(PEARSON(#REF!,#REF!)),0,PEARSON(#REF!,#REF!)))</f>
        <v>#REF!</v>
      </c>
      <c r="F327" s="21"/>
      <c r="G327" s="22" t="s">
        <v>1</v>
      </c>
      <c r="H327" s="19" t="e">
        <f>IF(#REF!="","-",#REF!)</f>
        <v>#REF!</v>
      </c>
      <c r="I327" s="18" t="s">
        <v>18</v>
      </c>
      <c r="J327" s="18" t="s">
        <v>18</v>
      </c>
      <c r="K327" s="18" t="e">
        <f>IF(#REF!=G327,"#","")</f>
        <v>#REF!</v>
      </c>
      <c r="L327" s="36" t="e">
        <f t="shared" ref="L327:L332" si="45">IF(K327&lt;&gt;"",H327,0)</f>
        <v>#REF!</v>
      </c>
      <c r="M327" s="743" t="e">
        <f>IF(D327&gt;0.21,"Dapat Membedakan","Tidak dapat membedakan")</f>
        <v>#REF!</v>
      </c>
      <c r="N327" s="743" t="e">
        <f ca="1">IF(C327&gt;0.7,"Mudah",IF(AND(C327&lt;0.7,C327&gt;=0.3),"Sedang","Sulit"))</f>
        <v>#REF!</v>
      </c>
      <c r="O327" s="743" t="e">
        <f>IF(OR(MAX(L327:L332)&lt;H327,MAX(L327:L332)&lt;H328,MAX(L327:L332)&lt;H329,MAX(L327:L332)&lt;H330,MAX(L327:L332)&lt;H331,MAX(L327:L332)&lt;H332),"Ada Option lain yang bekerja lebih baik.","Baik")</f>
        <v>#REF!</v>
      </c>
      <c r="P327" s="743" t="e">
        <f>IF(P333&gt;2,"Dapat diterima",IF(AND(P333&gt;0,P333&lt;=2),"Soal sebaiknya Direvisi","Ditolak/ Jangan Digunakan"))</f>
        <v>#REF!</v>
      </c>
      <c r="Q327" s="128"/>
    </row>
    <row r="328" spans="1:17">
      <c r="A328" s="21"/>
      <c r="B328" s="21"/>
      <c r="C328" s="21"/>
      <c r="D328" s="20"/>
      <c r="E328" s="18"/>
      <c r="F328" s="21"/>
      <c r="G328" s="22" t="s">
        <v>13</v>
      </c>
      <c r="H328" s="19" t="e">
        <f>IF(#REF!="","-",#REF!)</f>
        <v>#REF!</v>
      </c>
      <c r="I328" s="18" t="s">
        <v>18</v>
      </c>
      <c r="J328" s="18" t="s">
        <v>18</v>
      </c>
      <c r="K328" s="18" t="e">
        <f>IF(#REF!=G328,"#","")</f>
        <v>#REF!</v>
      </c>
      <c r="L328" s="36" t="e">
        <f t="shared" si="45"/>
        <v>#REF!</v>
      </c>
      <c r="M328" s="743"/>
      <c r="N328" s="743"/>
      <c r="O328" s="743"/>
      <c r="P328" s="743"/>
      <c r="Q328" s="128"/>
    </row>
    <row r="329" spans="1:17">
      <c r="A329" s="21"/>
      <c r="B329" s="21"/>
      <c r="C329" s="21"/>
      <c r="D329" s="20"/>
      <c r="E329" s="18"/>
      <c r="F329" s="21"/>
      <c r="G329" s="22" t="s">
        <v>14</v>
      </c>
      <c r="H329" s="19" t="e">
        <f>IF(#REF!="","-",#REF!)</f>
        <v>#REF!</v>
      </c>
      <c r="I329" s="18" t="s">
        <v>18</v>
      </c>
      <c r="J329" s="18" t="s">
        <v>18</v>
      </c>
      <c r="K329" s="18" t="e">
        <f>IF(#REF!=G329,"#","")</f>
        <v>#REF!</v>
      </c>
      <c r="L329" s="36" t="e">
        <f t="shared" si="45"/>
        <v>#REF!</v>
      </c>
      <c r="M329" s="743"/>
      <c r="N329" s="743"/>
      <c r="O329" s="743"/>
      <c r="P329" s="743"/>
      <c r="Q329" s="128"/>
    </row>
    <row r="330" spans="1:17">
      <c r="A330" s="21"/>
      <c r="B330" s="21"/>
      <c r="C330" s="21"/>
      <c r="D330" s="20"/>
      <c r="E330" s="18"/>
      <c r="F330" s="21"/>
      <c r="G330" s="22" t="s">
        <v>15</v>
      </c>
      <c r="H330" s="19" t="e">
        <f>IF(#REF!="","-",#REF!)</f>
        <v>#REF!</v>
      </c>
      <c r="I330" s="18" t="s">
        <v>18</v>
      </c>
      <c r="J330" s="18" t="s">
        <v>18</v>
      </c>
      <c r="K330" s="18" t="e">
        <f>IF(#REF!=G330,"#","")</f>
        <v>#REF!</v>
      </c>
      <c r="L330" s="36" t="e">
        <f t="shared" si="45"/>
        <v>#REF!</v>
      </c>
      <c r="M330" s="743"/>
      <c r="N330" s="743"/>
      <c r="O330" s="743"/>
      <c r="P330" s="743"/>
      <c r="Q330" s="128"/>
    </row>
    <row r="331" spans="1:17">
      <c r="A331" s="21"/>
      <c r="B331" s="21"/>
      <c r="C331" s="21"/>
      <c r="D331" s="20"/>
      <c r="E331" s="18"/>
      <c r="F331" s="21"/>
      <c r="G331" s="22" t="s">
        <v>16</v>
      </c>
      <c r="H331" s="19" t="e">
        <f>IF(#REF!="","-",#REF!)</f>
        <v>#REF!</v>
      </c>
      <c r="I331" s="18" t="s">
        <v>18</v>
      </c>
      <c r="J331" s="18" t="s">
        <v>18</v>
      </c>
      <c r="K331" s="18" t="e">
        <f>IF(#REF!=G331,"#","")</f>
        <v>#REF!</v>
      </c>
      <c r="L331" s="36" t="e">
        <f t="shared" si="45"/>
        <v>#REF!</v>
      </c>
      <c r="M331" s="743"/>
      <c r="N331" s="743"/>
      <c r="O331" s="743"/>
      <c r="P331" s="743"/>
      <c r="Q331" s="128"/>
    </row>
    <row r="332" spans="1:17">
      <c r="A332" s="21"/>
      <c r="B332" s="21"/>
      <c r="C332" s="21"/>
      <c r="D332" s="20"/>
      <c r="E332" s="18"/>
      <c r="F332" s="21"/>
      <c r="G332" s="22" t="s">
        <v>17</v>
      </c>
      <c r="H332" s="19" t="e">
        <f>IF(#REF!="","-",#REF!)</f>
        <v>#REF!</v>
      </c>
      <c r="I332" s="18" t="s">
        <v>18</v>
      </c>
      <c r="J332" s="18" t="s">
        <v>18</v>
      </c>
      <c r="K332" s="18" t="e">
        <f>IF(#REF!=G332,"#","")</f>
        <v>#REF!</v>
      </c>
      <c r="L332" s="36" t="e">
        <f t="shared" si="45"/>
        <v>#REF!</v>
      </c>
      <c r="M332" s="743"/>
      <c r="N332" s="743"/>
      <c r="O332" s="743"/>
      <c r="P332" s="743"/>
      <c r="Q332" s="128"/>
    </row>
    <row r="333" spans="1:17">
      <c r="A333" s="21"/>
      <c r="B333" s="21"/>
      <c r="C333" s="21"/>
      <c r="D333" s="20"/>
      <c r="E333" s="18"/>
      <c r="F333" s="21"/>
      <c r="G333" s="22"/>
      <c r="H333" s="21"/>
      <c r="I333" s="18"/>
      <c r="J333" s="18"/>
      <c r="K333" s="23"/>
      <c r="L333" s="38"/>
      <c r="M333" s="134" t="e">
        <f>IF(D327&gt;0.21,1,-2)</f>
        <v>#REF!</v>
      </c>
      <c r="N333" s="134" t="e">
        <f ca="1">IF(OR(C327=1,C327=0),0,1)</f>
        <v>#REF!</v>
      </c>
      <c r="O333" s="134" t="e">
        <f>IF(OR(MAX(L327:L332)&lt;H327,MAX(L327:L332)&lt;H328,MAX(L327:L332)&lt;H329,MAX(L327:L332)&lt;H330,MAX(L327:L332)&lt;H331,MAX(L327:L332)&lt;H332),0,1)</f>
        <v>#REF!</v>
      </c>
      <c r="P333" s="134" t="e">
        <f>SUM(M333:O333)</f>
        <v>#REF!</v>
      </c>
      <c r="Q333" s="5"/>
    </row>
    <row r="334" spans="1:17">
      <c r="A334" s="18">
        <f>A327+1</f>
        <v>47</v>
      </c>
      <c r="B334" s="18">
        <f>A334</f>
        <v>47</v>
      </c>
      <c r="C334" s="19" t="e">
        <f ca="1">IF(CELL("col",#REF!)-4&gt;#REF!,"-",#REF!/#REF!)</f>
        <v>#REF!</v>
      </c>
      <c r="D334" s="19" t="e">
        <f>#REF!</f>
        <v>#REF!</v>
      </c>
      <c r="E334" s="19" t="e">
        <f ca="1">IF(CELL("col",#REF!)-4&gt;#REF!,"-",IF(ISERR(PEARSON(#REF!,#REF!)),0,PEARSON(#REF!,#REF!)))</f>
        <v>#REF!</v>
      </c>
      <c r="F334" s="21"/>
      <c r="G334" s="22" t="s">
        <v>1</v>
      </c>
      <c r="H334" s="19" t="e">
        <f>IF(#REF!="","-",#REF!)</f>
        <v>#REF!</v>
      </c>
      <c r="I334" s="18" t="s">
        <v>18</v>
      </c>
      <c r="J334" s="18" t="s">
        <v>18</v>
      </c>
      <c r="K334" s="18" t="e">
        <f>IF(#REF!=G334,"#","")</f>
        <v>#REF!</v>
      </c>
      <c r="L334" s="36" t="e">
        <f t="shared" ref="L334:L339" si="46">IF(K334&lt;&gt;"",H334,0)</f>
        <v>#REF!</v>
      </c>
      <c r="M334" s="743" t="e">
        <f>IF(D334&gt;0.21,"Dapat Membedakan","Tidak dapat membedakan")</f>
        <v>#REF!</v>
      </c>
      <c r="N334" s="743" t="e">
        <f ca="1">IF(C334&gt;0.7,"Mudah",IF(AND(C334&lt;0.7,C334&gt;=0.3),"Sedang","Sulit"))</f>
        <v>#REF!</v>
      </c>
      <c r="O334" s="743" t="e">
        <f>IF(OR(MAX(L334:L339)&lt;H334,MAX(L334:L339)&lt;H335,MAX(L334:L339)&lt;H336,MAX(L334:L339)&lt;H337,MAX(L334:L339)&lt;H338,MAX(L334:L339)&lt;H339),"Ada Option lain yang bekerja lebih baik.","Baik")</f>
        <v>#REF!</v>
      </c>
      <c r="P334" s="743" t="e">
        <f>IF(P340&gt;2,"Dapat diterima",IF(AND(P340&gt;0,P340&lt;=2),"Soal sebaiknya Direvisi","Ditolak/ Jangan Digunakan"))</f>
        <v>#REF!</v>
      </c>
      <c r="Q334" s="128"/>
    </row>
    <row r="335" spans="1:17">
      <c r="A335" s="21"/>
      <c r="B335" s="21"/>
      <c r="C335" s="21"/>
      <c r="D335" s="20"/>
      <c r="E335" s="18"/>
      <c r="F335" s="21"/>
      <c r="G335" s="22" t="s">
        <v>13</v>
      </c>
      <c r="H335" s="19" t="e">
        <f>IF(#REF!="","-",#REF!)</f>
        <v>#REF!</v>
      </c>
      <c r="I335" s="18" t="s">
        <v>18</v>
      </c>
      <c r="J335" s="18" t="s">
        <v>18</v>
      </c>
      <c r="K335" s="18" t="e">
        <f>IF(#REF!=G335,"#","")</f>
        <v>#REF!</v>
      </c>
      <c r="L335" s="36" t="e">
        <f t="shared" si="46"/>
        <v>#REF!</v>
      </c>
      <c r="M335" s="743"/>
      <c r="N335" s="743"/>
      <c r="O335" s="743"/>
      <c r="P335" s="743"/>
      <c r="Q335" s="128"/>
    </row>
    <row r="336" spans="1:17">
      <c r="A336" s="21"/>
      <c r="B336" s="21"/>
      <c r="C336" s="21"/>
      <c r="D336" s="20"/>
      <c r="E336" s="18"/>
      <c r="F336" s="21"/>
      <c r="G336" s="22" t="s">
        <v>14</v>
      </c>
      <c r="H336" s="19" t="e">
        <f>IF(#REF!="","-",#REF!)</f>
        <v>#REF!</v>
      </c>
      <c r="I336" s="18" t="s">
        <v>18</v>
      </c>
      <c r="J336" s="18" t="s">
        <v>18</v>
      </c>
      <c r="K336" s="18" t="e">
        <f>IF(#REF!=G336,"#","")</f>
        <v>#REF!</v>
      </c>
      <c r="L336" s="36" t="e">
        <f t="shared" si="46"/>
        <v>#REF!</v>
      </c>
      <c r="M336" s="743"/>
      <c r="N336" s="743"/>
      <c r="O336" s="743"/>
      <c r="P336" s="743"/>
      <c r="Q336" s="128"/>
    </row>
    <row r="337" spans="1:17">
      <c r="A337" s="21"/>
      <c r="B337" s="21"/>
      <c r="C337" s="21"/>
      <c r="D337" s="20"/>
      <c r="E337" s="18"/>
      <c r="F337" s="21"/>
      <c r="G337" s="22" t="s">
        <v>15</v>
      </c>
      <c r="H337" s="19" t="e">
        <f>IF(#REF!="","-",#REF!)</f>
        <v>#REF!</v>
      </c>
      <c r="I337" s="18" t="s">
        <v>18</v>
      </c>
      <c r="J337" s="18" t="s">
        <v>18</v>
      </c>
      <c r="K337" s="18" t="e">
        <f>IF(#REF!=G337,"#","")</f>
        <v>#REF!</v>
      </c>
      <c r="L337" s="36" t="e">
        <f t="shared" si="46"/>
        <v>#REF!</v>
      </c>
      <c r="M337" s="743"/>
      <c r="N337" s="743"/>
      <c r="O337" s="743"/>
      <c r="P337" s="743"/>
      <c r="Q337" s="128"/>
    </row>
    <row r="338" spans="1:17">
      <c r="A338" s="21"/>
      <c r="B338" s="21"/>
      <c r="C338" s="21"/>
      <c r="D338" s="20"/>
      <c r="E338" s="18"/>
      <c r="F338" s="21"/>
      <c r="G338" s="22" t="s">
        <v>16</v>
      </c>
      <c r="H338" s="19" t="e">
        <f>IF(#REF!="","-",#REF!)</f>
        <v>#REF!</v>
      </c>
      <c r="I338" s="18" t="s">
        <v>18</v>
      </c>
      <c r="J338" s="18" t="s">
        <v>18</v>
      </c>
      <c r="K338" s="18" t="e">
        <f>IF(#REF!=G338,"#","")</f>
        <v>#REF!</v>
      </c>
      <c r="L338" s="36" t="e">
        <f t="shared" si="46"/>
        <v>#REF!</v>
      </c>
      <c r="M338" s="743"/>
      <c r="N338" s="743"/>
      <c r="O338" s="743"/>
      <c r="P338" s="743"/>
      <c r="Q338" s="128"/>
    </row>
    <row r="339" spans="1:17">
      <c r="A339" s="21"/>
      <c r="B339" s="21"/>
      <c r="C339" s="21"/>
      <c r="D339" s="20"/>
      <c r="E339" s="18"/>
      <c r="F339" s="21"/>
      <c r="G339" s="22" t="s">
        <v>17</v>
      </c>
      <c r="H339" s="19" t="e">
        <f>IF(#REF!="","-",#REF!)</f>
        <v>#REF!</v>
      </c>
      <c r="I339" s="18" t="s">
        <v>18</v>
      </c>
      <c r="J339" s="18" t="s">
        <v>18</v>
      </c>
      <c r="K339" s="18" t="e">
        <f>IF(#REF!=G339,"#","")</f>
        <v>#REF!</v>
      </c>
      <c r="L339" s="36" t="e">
        <f t="shared" si="46"/>
        <v>#REF!</v>
      </c>
      <c r="M339" s="743"/>
      <c r="N339" s="743"/>
      <c r="O339" s="743"/>
      <c r="P339" s="743"/>
      <c r="Q339" s="128"/>
    </row>
    <row r="340" spans="1:17">
      <c r="A340" s="21"/>
      <c r="B340" s="21"/>
      <c r="C340" s="21"/>
      <c r="D340" s="20"/>
      <c r="E340" s="18"/>
      <c r="F340" s="21"/>
      <c r="G340" s="22"/>
      <c r="H340" s="21"/>
      <c r="I340" s="18"/>
      <c r="J340" s="18"/>
      <c r="K340" s="23"/>
      <c r="L340" s="38"/>
      <c r="M340" s="134" t="e">
        <f>IF(D334&gt;0.21,1,-2)</f>
        <v>#REF!</v>
      </c>
      <c r="N340" s="134" t="e">
        <f ca="1">IF(OR(C334=1,C334=0),0,1)</f>
        <v>#REF!</v>
      </c>
      <c r="O340" s="134" t="e">
        <f>IF(OR(MAX(L334:L339)&lt;H334,MAX(L334:L339)&lt;H335,MAX(L334:L339)&lt;H336,MAX(L334:L339)&lt;H337,MAX(L334:L339)&lt;H338,MAX(L334:L339)&lt;H339),0,1)</f>
        <v>#REF!</v>
      </c>
      <c r="P340" s="134" t="e">
        <f>SUM(M340:O340)</f>
        <v>#REF!</v>
      </c>
      <c r="Q340" s="5"/>
    </row>
    <row r="341" spans="1:17">
      <c r="A341" s="18">
        <f>A334+1</f>
        <v>48</v>
      </c>
      <c r="B341" s="18">
        <f>A341</f>
        <v>48</v>
      </c>
      <c r="C341" s="19" t="e">
        <f ca="1">IF(CELL("col",#REF!)-4&gt;#REF!,"-",#REF!/#REF!)</f>
        <v>#REF!</v>
      </c>
      <c r="D341" s="19" t="e">
        <f>#REF!</f>
        <v>#REF!</v>
      </c>
      <c r="E341" s="19" t="e">
        <f ca="1">IF(CELL("col",#REF!)-4&gt;#REF!,"-",IF(ISERR(PEARSON(#REF!,#REF!)),0,PEARSON(#REF!,#REF!)))</f>
        <v>#REF!</v>
      </c>
      <c r="F341" s="21"/>
      <c r="G341" s="22" t="s">
        <v>1</v>
      </c>
      <c r="H341" s="19" t="e">
        <f>IF(#REF!="","-",#REF!)</f>
        <v>#REF!</v>
      </c>
      <c r="I341" s="18" t="s">
        <v>18</v>
      </c>
      <c r="J341" s="18" t="s">
        <v>18</v>
      </c>
      <c r="K341" s="18" t="e">
        <f>IF(#REF!=G341,"#","")</f>
        <v>#REF!</v>
      </c>
      <c r="L341" s="36" t="e">
        <f t="shared" ref="L341:L346" si="47">IF(K341&lt;&gt;"",H341,0)</f>
        <v>#REF!</v>
      </c>
      <c r="M341" s="743" t="e">
        <f>IF(D341&gt;0.21,"Dapat Membedakan","Tidak dapat membedakan")</f>
        <v>#REF!</v>
      </c>
      <c r="N341" s="743" t="e">
        <f ca="1">IF(C341&gt;0.7,"Mudah",IF(AND(C341&lt;0.7,C341&gt;=0.3),"Sedang","Sulit"))</f>
        <v>#REF!</v>
      </c>
      <c r="O341" s="743" t="e">
        <f>IF(OR(MAX(L341:L346)&lt;H341,MAX(L341:L346)&lt;H342,MAX(L341:L346)&lt;H343,MAX(L341:L346)&lt;H344,MAX(L341:L346)&lt;H345,MAX(L341:L346)&lt;H346),"Ada Option lain yang bekerja lebih baik.","Baik")</f>
        <v>#REF!</v>
      </c>
      <c r="P341" s="743" t="e">
        <f>IF(P347&gt;2,"Dapat diterima",IF(AND(P347&gt;0,P347&lt;=2),"Soal sebaiknya Direvisi","Ditolak/ Jangan Digunakan"))</f>
        <v>#REF!</v>
      </c>
      <c r="Q341" s="128"/>
    </row>
    <row r="342" spans="1:17">
      <c r="A342" s="21"/>
      <c r="B342" s="21"/>
      <c r="C342" s="21"/>
      <c r="D342" s="20"/>
      <c r="E342" s="18"/>
      <c r="F342" s="21"/>
      <c r="G342" s="22" t="s">
        <v>13</v>
      </c>
      <c r="H342" s="19" t="e">
        <f>IF(#REF!="","-",#REF!)</f>
        <v>#REF!</v>
      </c>
      <c r="I342" s="18" t="s">
        <v>18</v>
      </c>
      <c r="J342" s="18" t="s">
        <v>18</v>
      </c>
      <c r="K342" s="18" t="e">
        <f>IF(#REF!=G342,"#","")</f>
        <v>#REF!</v>
      </c>
      <c r="L342" s="36" t="e">
        <f t="shared" si="47"/>
        <v>#REF!</v>
      </c>
      <c r="M342" s="743"/>
      <c r="N342" s="743"/>
      <c r="O342" s="743"/>
      <c r="P342" s="743"/>
      <c r="Q342" s="128"/>
    </row>
    <row r="343" spans="1:17">
      <c r="A343" s="21"/>
      <c r="B343" s="21"/>
      <c r="C343" s="21"/>
      <c r="D343" s="20"/>
      <c r="E343" s="18"/>
      <c r="F343" s="21"/>
      <c r="G343" s="22" t="s">
        <v>14</v>
      </c>
      <c r="H343" s="19" t="e">
        <f>IF(#REF!="","-",#REF!)</f>
        <v>#REF!</v>
      </c>
      <c r="I343" s="18" t="s">
        <v>18</v>
      </c>
      <c r="J343" s="18" t="s">
        <v>18</v>
      </c>
      <c r="K343" s="18" t="e">
        <f>IF(#REF!=G343,"#","")</f>
        <v>#REF!</v>
      </c>
      <c r="L343" s="36" t="e">
        <f t="shared" si="47"/>
        <v>#REF!</v>
      </c>
      <c r="M343" s="743"/>
      <c r="N343" s="743"/>
      <c r="O343" s="743"/>
      <c r="P343" s="743"/>
      <c r="Q343" s="128"/>
    </row>
    <row r="344" spans="1:17">
      <c r="A344" s="21"/>
      <c r="B344" s="21"/>
      <c r="C344" s="21"/>
      <c r="D344" s="20"/>
      <c r="E344" s="18"/>
      <c r="F344" s="21"/>
      <c r="G344" s="22" t="s">
        <v>15</v>
      </c>
      <c r="H344" s="19" t="e">
        <f>IF(#REF!="","-",#REF!)</f>
        <v>#REF!</v>
      </c>
      <c r="I344" s="18" t="s">
        <v>18</v>
      </c>
      <c r="J344" s="18" t="s">
        <v>18</v>
      </c>
      <c r="K344" s="18" t="e">
        <f>IF(#REF!=G344,"#","")</f>
        <v>#REF!</v>
      </c>
      <c r="L344" s="36" t="e">
        <f t="shared" si="47"/>
        <v>#REF!</v>
      </c>
      <c r="M344" s="743"/>
      <c r="N344" s="743"/>
      <c r="O344" s="743"/>
      <c r="P344" s="743"/>
      <c r="Q344" s="128"/>
    </row>
    <row r="345" spans="1:17">
      <c r="A345" s="21"/>
      <c r="B345" s="21"/>
      <c r="C345" s="21"/>
      <c r="D345" s="20"/>
      <c r="E345" s="18"/>
      <c r="F345" s="21"/>
      <c r="G345" s="22" t="s">
        <v>16</v>
      </c>
      <c r="H345" s="19" t="e">
        <f>IF(#REF!="","-",#REF!)</f>
        <v>#REF!</v>
      </c>
      <c r="I345" s="18" t="s">
        <v>18</v>
      </c>
      <c r="J345" s="18" t="s">
        <v>18</v>
      </c>
      <c r="K345" s="18" t="e">
        <f>IF(#REF!=G345,"#","")</f>
        <v>#REF!</v>
      </c>
      <c r="L345" s="36" t="e">
        <f t="shared" si="47"/>
        <v>#REF!</v>
      </c>
      <c r="M345" s="743"/>
      <c r="N345" s="743"/>
      <c r="O345" s="743"/>
      <c r="P345" s="743"/>
      <c r="Q345" s="128"/>
    </row>
    <row r="346" spans="1:17">
      <c r="A346" s="21"/>
      <c r="B346" s="21"/>
      <c r="C346" s="21"/>
      <c r="D346" s="20"/>
      <c r="E346" s="18"/>
      <c r="F346" s="21"/>
      <c r="G346" s="22" t="s">
        <v>17</v>
      </c>
      <c r="H346" s="19" t="e">
        <f>IF(#REF!="","-",#REF!)</f>
        <v>#REF!</v>
      </c>
      <c r="I346" s="18" t="s">
        <v>18</v>
      </c>
      <c r="J346" s="18" t="s">
        <v>18</v>
      </c>
      <c r="K346" s="18" t="e">
        <f>IF(#REF!=G346,"#","")</f>
        <v>#REF!</v>
      </c>
      <c r="L346" s="36" t="e">
        <f t="shared" si="47"/>
        <v>#REF!</v>
      </c>
      <c r="M346" s="743"/>
      <c r="N346" s="743"/>
      <c r="O346" s="743"/>
      <c r="P346" s="743"/>
      <c r="Q346" s="128"/>
    </row>
    <row r="347" spans="1:17">
      <c r="A347" s="21"/>
      <c r="B347" s="21"/>
      <c r="C347" s="21"/>
      <c r="D347" s="20"/>
      <c r="E347" s="18"/>
      <c r="F347" s="21"/>
      <c r="G347" s="22"/>
      <c r="H347" s="21"/>
      <c r="I347" s="18"/>
      <c r="J347" s="18"/>
      <c r="K347" s="23"/>
      <c r="L347" s="38"/>
      <c r="M347" s="134" t="e">
        <f>IF(D341&gt;0.21,1,-2)</f>
        <v>#REF!</v>
      </c>
      <c r="N347" s="134" t="e">
        <f ca="1">IF(OR(C341=1,C341=0),0,1)</f>
        <v>#REF!</v>
      </c>
      <c r="O347" s="134" t="e">
        <f>IF(OR(MAX(L341:L346)&lt;H341,MAX(L341:L346)&lt;H342,MAX(L341:L346)&lt;H343,MAX(L341:L346)&lt;H344,MAX(L341:L346)&lt;H345,MAX(L341:L346)&lt;H346),0,1)</f>
        <v>#REF!</v>
      </c>
      <c r="P347" s="134" t="e">
        <f>SUM(M347:O347)</f>
        <v>#REF!</v>
      </c>
      <c r="Q347" s="5"/>
    </row>
    <row r="348" spans="1:17">
      <c r="A348" s="18">
        <f>A341+1</f>
        <v>49</v>
      </c>
      <c r="B348" s="18">
        <f>A348</f>
        <v>49</v>
      </c>
      <c r="C348" s="19" t="e">
        <f ca="1">IF(CELL("col",#REF!)-4&gt;#REF!,"-",#REF!/#REF!)</f>
        <v>#REF!</v>
      </c>
      <c r="D348" s="19" t="e">
        <f>#REF!</f>
        <v>#REF!</v>
      </c>
      <c r="E348" s="19" t="e">
        <f ca="1">IF(CELL("col",#REF!)-4&gt;#REF!,"-",IF(ISERR(PEARSON(#REF!,#REF!)),0,PEARSON(#REF!,#REF!)))</f>
        <v>#REF!</v>
      </c>
      <c r="F348" s="21"/>
      <c r="G348" s="22" t="s">
        <v>1</v>
      </c>
      <c r="H348" s="19" t="e">
        <f>IF(#REF!="","-",#REF!)</f>
        <v>#REF!</v>
      </c>
      <c r="I348" s="18" t="s">
        <v>18</v>
      </c>
      <c r="J348" s="18" t="s">
        <v>18</v>
      </c>
      <c r="K348" s="18" t="e">
        <f>IF(#REF!=G348,"#","")</f>
        <v>#REF!</v>
      </c>
      <c r="L348" s="36" t="e">
        <f t="shared" ref="L348:L353" si="48">IF(K348&lt;&gt;"",H348,0)</f>
        <v>#REF!</v>
      </c>
      <c r="M348" s="743" t="e">
        <f>IF(D348&gt;0.21,"Dapat Membedakan","Tidak dapat membedakan")</f>
        <v>#REF!</v>
      </c>
      <c r="N348" s="743" t="e">
        <f ca="1">IF(C348&gt;0.7,"Mudah",IF(AND(C348&lt;0.7,C348&gt;=0.3),"Sedang","Sulit"))</f>
        <v>#REF!</v>
      </c>
      <c r="O348" s="743" t="e">
        <f>IF(OR(MAX(L348:L353)&lt;H348,MAX(L348:L353)&lt;H349,MAX(L348:L353)&lt;H350,MAX(L348:L353)&lt;H351,MAX(L348:L353)&lt;H352,MAX(L348:L353)&lt;H353),"Ada Option lain yang bekerja lebih baik.","Baik")</f>
        <v>#REF!</v>
      </c>
      <c r="P348" s="743" t="e">
        <f>IF(P354&gt;2,"Dapat diterima",IF(AND(P354&gt;0,P354&lt;=2),"Soal sebaiknya Direvisi","Ditolak/ Jangan Digunakan"))</f>
        <v>#REF!</v>
      </c>
      <c r="Q348" s="128"/>
    </row>
    <row r="349" spans="1:17">
      <c r="A349" s="21"/>
      <c r="B349" s="21"/>
      <c r="C349" s="21"/>
      <c r="D349" s="20"/>
      <c r="E349" s="18"/>
      <c r="F349" s="21"/>
      <c r="G349" s="22" t="s">
        <v>13</v>
      </c>
      <c r="H349" s="19" t="e">
        <f>IF(#REF!="","-",#REF!)</f>
        <v>#REF!</v>
      </c>
      <c r="I349" s="18" t="s">
        <v>18</v>
      </c>
      <c r="J349" s="18" t="s">
        <v>18</v>
      </c>
      <c r="K349" s="18" t="e">
        <f>IF(#REF!=G349,"#","")</f>
        <v>#REF!</v>
      </c>
      <c r="L349" s="36" t="e">
        <f t="shared" si="48"/>
        <v>#REF!</v>
      </c>
      <c r="M349" s="743"/>
      <c r="N349" s="743"/>
      <c r="O349" s="743"/>
      <c r="P349" s="743"/>
      <c r="Q349" s="128"/>
    </row>
    <row r="350" spans="1:17">
      <c r="A350" s="21"/>
      <c r="B350" s="21"/>
      <c r="C350" s="21"/>
      <c r="D350" s="20"/>
      <c r="E350" s="18"/>
      <c r="F350" s="21"/>
      <c r="G350" s="22" t="s">
        <v>14</v>
      </c>
      <c r="H350" s="19" t="e">
        <f>IF(#REF!="","-",#REF!)</f>
        <v>#REF!</v>
      </c>
      <c r="I350" s="18" t="s">
        <v>18</v>
      </c>
      <c r="J350" s="18" t="s">
        <v>18</v>
      </c>
      <c r="K350" s="18" t="e">
        <f>IF(#REF!=G350,"#","")</f>
        <v>#REF!</v>
      </c>
      <c r="L350" s="36" t="e">
        <f t="shared" si="48"/>
        <v>#REF!</v>
      </c>
      <c r="M350" s="743"/>
      <c r="N350" s="743"/>
      <c r="O350" s="743"/>
      <c r="P350" s="743"/>
      <c r="Q350" s="128"/>
    </row>
    <row r="351" spans="1:17">
      <c r="A351" s="21"/>
      <c r="B351" s="21"/>
      <c r="C351" s="21"/>
      <c r="D351" s="20"/>
      <c r="E351" s="18"/>
      <c r="F351" s="21"/>
      <c r="G351" s="22" t="s">
        <v>15</v>
      </c>
      <c r="H351" s="19" t="e">
        <f>IF(#REF!="","-",#REF!)</f>
        <v>#REF!</v>
      </c>
      <c r="I351" s="18" t="s">
        <v>18</v>
      </c>
      <c r="J351" s="18" t="s">
        <v>18</v>
      </c>
      <c r="K351" s="18" t="e">
        <f>IF(#REF!=G351,"#","")</f>
        <v>#REF!</v>
      </c>
      <c r="L351" s="36" t="e">
        <f t="shared" si="48"/>
        <v>#REF!</v>
      </c>
      <c r="M351" s="743"/>
      <c r="N351" s="743"/>
      <c r="O351" s="743"/>
      <c r="P351" s="743"/>
      <c r="Q351" s="128"/>
    </row>
    <row r="352" spans="1:17">
      <c r="A352" s="21"/>
      <c r="B352" s="21"/>
      <c r="C352" s="21"/>
      <c r="D352" s="20"/>
      <c r="E352" s="18"/>
      <c r="F352" s="21"/>
      <c r="G352" s="22" t="s">
        <v>16</v>
      </c>
      <c r="H352" s="19" t="e">
        <f>IF(#REF!="","-",#REF!)</f>
        <v>#REF!</v>
      </c>
      <c r="I352" s="18" t="s">
        <v>18</v>
      </c>
      <c r="J352" s="18" t="s">
        <v>18</v>
      </c>
      <c r="K352" s="18" t="e">
        <f>IF(#REF!=G352,"#","")</f>
        <v>#REF!</v>
      </c>
      <c r="L352" s="36" t="e">
        <f t="shared" si="48"/>
        <v>#REF!</v>
      </c>
      <c r="M352" s="743"/>
      <c r="N352" s="743"/>
      <c r="O352" s="743"/>
      <c r="P352" s="743"/>
      <c r="Q352" s="128"/>
    </row>
    <row r="353" spans="1:17">
      <c r="A353" s="21"/>
      <c r="B353" s="21"/>
      <c r="C353" s="21"/>
      <c r="D353" s="20"/>
      <c r="E353" s="18"/>
      <c r="F353" s="21"/>
      <c r="G353" s="22" t="s">
        <v>17</v>
      </c>
      <c r="H353" s="19" t="e">
        <f>IF(#REF!="","-",#REF!)</f>
        <v>#REF!</v>
      </c>
      <c r="I353" s="18" t="s">
        <v>18</v>
      </c>
      <c r="J353" s="18" t="s">
        <v>18</v>
      </c>
      <c r="K353" s="18" t="e">
        <f>IF(#REF!=G353,"#","")</f>
        <v>#REF!</v>
      </c>
      <c r="L353" s="36" t="e">
        <f t="shared" si="48"/>
        <v>#REF!</v>
      </c>
      <c r="M353" s="743"/>
      <c r="N353" s="743"/>
      <c r="O353" s="743"/>
      <c r="P353" s="743"/>
      <c r="Q353" s="128"/>
    </row>
    <row r="354" spans="1:17">
      <c r="A354" s="21"/>
      <c r="B354" s="21"/>
      <c r="C354" s="21"/>
      <c r="D354" s="20"/>
      <c r="E354" s="18"/>
      <c r="F354" s="21"/>
      <c r="G354" s="22"/>
      <c r="H354" s="21"/>
      <c r="I354" s="18"/>
      <c r="J354" s="18"/>
      <c r="K354" s="23"/>
      <c r="L354" s="38"/>
      <c r="M354" s="134" t="e">
        <f>IF(D348&gt;0.21,1,-2)</f>
        <v>#REF!</v>
      </c>
      <c r="N354" s="134" t="e">
        <f ca="1">IF(OR(C348=1,C348=0),0,1)</f>
        <v>#REF!</v>
      </c>
      <c r="O354" s="134" t="e">
        <f>IF(OR(MAX(L348:L353)&lt;H348,MAX(L348:L353)&lt;H349,MAX(L348:L353)&lt;H350,MAX(L348:L353)&lt;H351,MAX(L348:L353)&lt;H352,MAX(L348:L353)&lt;H353),0,1)</f>
        <v>#REF!</v>
      </c>
      <c r="P354" s="134" t="e">
        <f>SUM(M354:O354)</f>
        <v>#REF!</v>
      </c>
      <c r="Q354" s="5"/>
    </row>
    <row r="355" spans="1:17">
      <c r="A355" s="18">
        <f>A348+1</f>
        <v>50</v>
      </c>
      <c r="B355" s="18">
        <f>A355</f>
        <v>50</v>
      </c>
      <c r="C355" s="19" t="e">
        <f ca="1">IF(CELL("col",#REF!)-4&gt;#REF!,"-",#REF!/#REF!)</f>
        <v>#REF!</v>
      </c>
      <c r="D355" s="19" t="e">
        <f>#REF!</f>
        <v>#REF!</v>
      </c>
      <c r="E355" s="19" t="e">
        <f ca="1">IF(CELL("col",#REF!)-4&gt;#REF!,"-",IF(ISERR(PEARSON(#REF!,#REF!)),0,PEARSON(#REF!,#REF!)))</f>
        <v>#REF!</v>
      </c>
      <c r="F355" s="21"/>
      <c r="G355" s="22" t="s">
        <v>1</v>
      </c>
      <c r="H355" s="19" t="e">
        <f>IF(#REF!="","-",#REF!)</f>
        <v>#REF!</v>
      </c>
      <c r="I355" s="18" t="s">
        <v>18</v>
      </c>
      <c r="J355" s="18" t="s">
        <v>18</v>
      </c>
      <c r="K355" s="18" t="e">
        <f>IF(#REF!=G355,"#","")</f>
        <v>#REF!</v>
      </c>
      <c r="L355" s="36" t="e">
        <f t="shared" ref="L355:L360" si="49">IF(K355&lt;&gt;"",H355,0)</f>
        <v>#REF!</v>
      </c>
      <c r="M355" s="743" t="e">
        <f>IF(D355&gt;0.21,"Dapat Membedakan","Tidak dapat membedakan")</f>
        <v>#REF!</v>
      </c>
      <c r="N355" s="743" t="e">
        <f ca="1">IF(C355&gt;0.7,"Mudah",IF(AND(C355&lt;0.7,C355&gt;=0.3),"Sedang","Sulit"))</f>
        <v>#REF!</v>
      </c>
      <c r="O355" s="743" t="e">
        <f>IF(OR(MAX(L355:L360)&lt;H355,MAX(L355:L360)&lt;H356,MAX(L355:L360)&lt;H357,MAX(L355:L360)&lt;H358,MAX(L355:L360)&lt;H359,MAX(L355:L360)&lt;H360),"Ada Option lain yang bekerja lebih baik.","Baik")</f>
        <v>#REF!</v>
      </c>
      <c r="P355" s="743" t="e">
        <f>IF(P361&gt;2,"Dapat diterima",IF(AND(P361&gt;0,P361&lt;=2),"Soal sebaiknya Direvisi","Ditolak/ Jangan Digunakan"))</f>
        <v>#REF!</v>
      </c>
      <c r="Q355" s="128"/>
    </row>
    <row r="356" spans="1:17">
      <c r="A356" s="21"/>
      <c r="B356" s="21"/>
      <c r="C356" s="21"/>
      <c r="D356" s="20"/>
      <c r="E356" s="18"/>
      <c r="F356" s="21"/>
      <c r="G356" s="22" t="s">
        <v>13</v>
      </c>
      <c r="H356" s="19" t="e">
        <f>IF(#REF!="","-",#REF!)</f>
        <v>#REF!</v>
      </c>
      <c r="I356" s="18" t="s">
        <v>18</v>
      </c>
      <c r="J356" s="18" t="s">
        <v>18</v>
      </c>
      <c r="K356" s="18" t="e">
        <f>IF(#REF!=G356,"#","")</f>
        <v>#REF!</v>
      </c>
      <c r="L356" s="36" t="e">
        <f t="shared" si="49"/>
        <v>#REF!</v>
      </c>
      <c r="M356" s="743"/>
      <c r="N356" s="743"/>
      <c r="O356" s="743"/>
      <c r="P356" s="743"/>
      <c r="Q356" s="128"/>
    </row>
    <row r="357" spans="1:17">
      <c r="A357" s="21"/>
      <c r="B357" s="21"/>
      <c r="C357" s="21"/>
      <c r="D357" s="20"/>
      <c r="E357" s="18"/>
      <c r="F357" s="21"/>
      <c r="G357" s="22" t="s">
        <v>14</v>
      </c>
      <c r="H357" s="19" t="e">
        <f>IF(#REF!="","-",#REF!)</f>
        <v>#REF!</v>
      </c>
      <c r="I357" s="18" t="s">
        <v>18</v>
      </c>
      <c r="J357" s="18" t="s">
        <v>18</v>
      </c>
      <c r="K357" s="18" t="e">
        <f>IF(#REF!=G357,"#","")</f>
        <v>#REF!</v>
      </c>
      <c r="L357" s="36" t="e">
        <f t="shared" si="49"/>
        <v>#REF!</v>
      </c>
      <c r="M357" s="743"/>
      <c r="N357" s="743"/>
      <c r="O357" s="743"/>
      <c r="P357" s="743"/>
      <c r="Q357" s="128"/>
    </row>
    <row r="358" spans="1:17">
      <c r="A358" s="21"/>
      <c r="B358" s="21"/>
      <c r="C358" s="21"/>
      <c r="D358" s="20"/>
      <c r="E358" s="18"/>
      <c r="F358" s="21"/>
      <c r="G358" s="22" t="s">
        <v>15</v>
      </c>
      <c r="H358" s="19" t="e">
        <f>IF(#REF!="","-",#REF!)</f>
        <v>#REF!</v>
      </c>
      <c r="I358" s="18" t="s">
        <v>18</v>
      </c>
      <c r="J358" s="18" t="s">
        <v>18</v>
      </c>
      <c r="K358" s="18" t="e">
        <f>IF(#REF!=G358,"#","")</f>
        <v>#REF!</v>
      </c>
      <c r="L358" s="36" t="e">
        <f t="shared" si="49"/>
        <v>#REF!</v>
      </c>
      <c r="M358" s="743"/>
      <c r="N358" s="743"/>
      <c r="O358" s="743"/>
      <c r="P358" s="743"/>
      <c r="Q358" s="128"/>
    </row>
    <row r="359" spans="1:17">
      <c r="A359" s="21"/>
      <c r="B359" s="21"/>
      <c r="C359" s="21"/>
      <c r="D359" s="20"/>
      <c r="E359" s="18"/>
      <c r="F359" s="21"/>
      <c r="G359" s="22" t="s">
        <v>16</v>
      </c>
      <c r="H359" s="19" t="e">
        <f>IF(#REF!="","-",#REF!)</f>
        <v>#REF!</v>
      </c>
      <c r="I359" s="18" t="s">
        <v>18</v>
      </c>
      <c r="J359" s="18" t="s">
        <v>18</v>
      </c>
      <c r="K359" s="18" t="e">
        <f>IF(#REF!=G359,"#","")</f>
        <v>#REF!</v>
      </c>
      <c r="L359" s="36" t="e">
        <f t="shared" si="49"/>
        <v>#REF!</v>
      </c>
      <c r="M359" s="743"/>
      <c r="N359" s="743"/>
      <c r="O359" s="743"/>
      <c r="P359" s="743"/>
      <c r="Q359" s="128"/>
    </row>
    <row r="360" spans="1:17">
      <c r="A360" s="21"/>
      <c r="B360" s="21"/>
      <c r="C360" s="21"/>
      <c r="D360" s="20"/>
      <c r="E360" s="18"/>
      <c r="F360" s="21"/>
      <c r="G360" s="22" t="s">
        <v>17</v>
      </c>
      <c r="H360" s="19" t="e">
        <f>IF(#REF!="","-",#REF!)</f>
        <v>#REF!</v>
      </c>
      <c r="I360" s="18" t="s">
        <v>18</v>
      </c>
      <c r="J360" s="18" t="s">
        <v>18</v>
      </c>
      <c r="K360" s="18" t="e">
        <f>IF(#REF!=G360,"#","")</f>
        <v>#REF!</v>
      </c>
      <c r="L360" s="36" t="e">
        <f t="shared" si="49"/>
        <v>#REF!</v>
      </c>
      <c r="M360" s="743"/>
      <c r="N360" s="743"/>
      <c r="O360" s="743"/>
      <c r="P360" s="743"/>
      <c r="Q360" s="128"/>
    </row>
    <row r="361" spans="1:17">
      <c r="D361" s="4"/>
      <c r="H361" s="3"/>
      <c r="M361" s="5" t="e">
        <f>IF(D355&gt;0.21,1,-2)</f>
        <v>#REF!</v>
      </c>
      <c r="N361" s="5" t="e">
        <f ca="1">IF(OR(C355=1,C355=0),0,1)</f>
        <v>#REF!</v>
      </c>
      <c r="O361" s="5" t="e">
        <f>IF(OR(MAX(L355:L360)&lt;H355,MAX(L355:L360)&lt;H356,MAX(L355:L360)&lt;H357,MAX(L355:L360)&lt;H358,MAX(L355:L360)&lt;H359,MAX(L355:L360)&lt;H360),0,1)</f>
        <v>#REF!</v>
      </c>
      <c r="P361" s="5" t="e">
        <f>SUM(M361:O361)</f>
        <v>#REF!</v>
      </c>
      <c r="Q361" s="5"/>
    </row>
    <row r="362" spans="1:17">
      <c r="N362" s="2"/>
    </row>
    <row r="363" spans="1:17" hidden="1">
      <c r="N363" s="2"/>
    </row>
    <row r="364" spans="1:17" hidden="1">
      <c r="N364" s="2"/>
    </row>
    <row r="365" spans="1:17" hidden="1">
      <c r="N365" s="2"/>
    </row>
    <row r="366" spans="1:17" hidden="1">
      <c r="N366" s="2"/>
    </row>
  </sheetData>
  <sheetProtection password="C612" sheet="1" objects="1" scenarios="1"/>
  <mergeCells count="209">
    <mergeCell ref="M355:M360"/>
    <mergeCell ref="N355:N360"/>
    <mergeCell ref="O355:O360"/>
    <mergeCell ref="P355:P360"/>
    <mergeCell ref="M334:M339"/>
    <mergeCell ref="N334:N339"/>
    <mergeCell ref="O334:O339"/>
    <mergeCell ref="P334:P339"/>
    <mergeCell ref="M341:M346"/>
    <mergeCell ref="N341:N346"/>
    <mergeCell ref="O341:O346"/>
    <mergeCell ref="P341:P346"/>
    <mergeCell ref="M348:M353"/>
    <mergeCell ref="N348:N353"/>
    <mergeCell ref="O348:O353"/>
    <mergeCell ref="P348:P353"/>
    <mergeCell ref="M313:M318"/>
    <mergeCell ref="N313:N318"/>
    <mergeCell ref="O313:O318"/>
    <mergeCell ref="P313:P318"/>
    <mergeCell ref="M320:M325"/>
    <mergeCell ref="N320:N325"/>
    <mergeCell ref="O320:O325"/>
    <mergeCell ref="P320:P325"/>
    <mergeCell ref="M327:M332"/>
    <mergeCell ref="N327:N332"/>
    <mergeCell ref="O327:O332"/>
    <mergeCell ref="P327:P332"/>
    <mergeCell ref="M292:M297"/>
    <mergeCell ref="N292:N297"/>
    <mergeCell ref="O292:O297"/>
    <mergeCell ref="P292:P297"/>
    <mergeCell ref="M299:M304"/>
    <mergeCell ref="N299:N304"/>
    <mergeCell ref="O299:O304"/>
    <mergeCell ref="P299:P304"/>
    <mergeCell ref="M306:M311"/>
    <mergeCell ref="N306:N311"/>
    <mergeCell ref="O306:O311"/>
    <mergeCell ref="P306:P311"/>
    <mergeCell ref="M271:M276"/>
    <mergeCell ref="N271:N276"/>
    <mergeCell ref="O271:O276"/>
    <mergeCell ref="P271:P276"/>
    <mergeCell ref="M278:M283"/>
    <mergeCell ref="N278:N283"/>
    <mergeCell ref="O278:O283"/>
    <mergeCell ref="P278:P283"/>
    <mergeCell ref="M285:M290"/>
    <mergeCell ref="N285:N290"/>
    <mergeCell ref="O285:O290"/>
    <mergeCell ref="P285:P290"/>
    <mergeCell ref="M250:M255"/>
    <mergeCell ref="N250:N255"/>
    <mergeCell ref="O250:O255"/>
    <mergeCell ref="P250:P255"/>
    <mergeCell ref="M257:M262"/>
    <mergeCell ref="N257:N262"/>
    <mergeCell ref="O257:O262"/>
    <mergeCell ref="P257:P262"/>
    <mergeCell ref="M264:M269"/>
    <mergeCell ref="N264:N269"/>
    <mergeCell ref="O264:O269"/>
    <mergeCell ref="P264:P269"/>
    <mergeCell ref="M229:M234"/>
    <mergeCell ref="N229:N234"/>
    <mergeCell ref="O229:O234"/>
    <mergeCell ref="P229:P234"/>
    <mergeCell ref="M236:M241"/>
    <mergeCell ref="N236:N241"/>
    <mergeCell ref="O236:O241"/>
    <mergeCell ref="P236:P241"/>
    <mergeCell ref="M243:M248"/>
    <mergeCell ref="N243:N248"/>
    <mergeCell ref="O243:O248"/>
    <mergeCell ref="P243:P248"/>
    <mergeCell ref="M208:M213"/>
    <mergeCell ref="N208:N213"/>
    <mergeCell ref="O208:O213"/>
    <mergeCell ref="P208:P213"/>
    <mergeCell ref="M215:M220"/>
    <mergeCell ref="N215:N220"/>
    <mergeCell ref="O215:O220"/>
    <mergeCell ref="P215:P220"/>
    <mergeCell ref="M222:M227"/>
    <mergeCell ref="N222:N227"/>
    <mergeCell ref="O222:O227"/>
    <mergeCell ref="P222:P227"/>
    <mergeCell ref="M187:M192"/>
    <mergeCell ref="N187:N192"/>
    <mergeCell ref="O187:O192"/>
    <mergeCell ref="P187:P192"/>
    <mergeCell ref="M194:M199"/>
    <mergeCell ref="N194:N199"/>
    <mergeCell ref="O194:O199"/>
    <mergeCell ref="P194:P199"/>
    <mergeCell ref="M201:M206"/>
    <mergeCell ref="N201:N206"/>
    <mergeCell ref="O201:O206"/>
    <mergeCell ref="P201:P206"/>
    <mergeCell ref="M166:M171"/>
    <mergeCell ref="N166:N171"/>
    <mergeCell ref="O166:O171"/>
    <mergeCell ref="P166:P171"/>
    <mergeCell ref="M173:M178"/>
    <mergeCell ref="N173:N178"/>
    <mergeCell ref="O173:O178"/>
    <mergeCell ref="P173:P178"/>
    <mergeCell ref="M180:M185"/>
    <mergeCell ref="N180:N185"/>
    <mergeCell ref="O180:O185"/>
    <mergeCell ref="P180:P185"/>
    <mergeCell ref="M145:M150"/>
    <mergeCell ref="N145:N150"/>
    <mergeCell ref="O145:O150"/>
    <mergeCell ref="P145:P150"/>
    <mergeCell ref="M152:M157"/>
    <mergeCell ref="N152:N157"/>
    <mergeCell ref="O152:O157"/>
    <mergeCell ref="P152:P157"/>
    <mergeCell ref="M159:M164"/>
    <mergeCell ref="N159:N164"/>
    <mergeCell ref="O159:O164"/>
    <mergeCell ref="P159:P164"/>
    <mergeCell ref="M124:M129"/>
    <mergeCell ref="N124:N129"/>
    <mergeCell ref="O124:O129"/>
    <mergeCell ref="P124:P129"/>
    <mergeCell ref="M131:M136"/>
    <mergeCell ref="N131:N136"/>
    <mergeCell ref="O131:O136"/>
    <mergeCell ref="P131:P136"/>
    <mergeCell ref="M138:M143"/>
    <mergeCell ref="N138:N143"/>
    <mergeCell ref="O138:O143"/>
    <mergeCell ref="P138:P143"/>
    <mergeCell ref="M103:M108"/>
    <mergeCell ref="N103:N108"/>
    <mergeCell ref="O103:O108"/>
    <mergeCell ref="P103:P108"/>
    <mergeCell ref="M110:M115"/>
    <mergeCell ref="N110:N115"/>
    <mergeCell ref="O110:O115"/>
    <mergeCell ref="P110:P115"/>
    <mergeCell ref="M117:M122"/>
    <mergeCell ref="N117:N122"/>
    <mergeCell ref="O117:O122"/>
    <mergeCell ref="P117:P122"/>
    <mergeCell ref="M82:M87"/>
    <mergeCell ref="N82:N87"/>
    <mergeCell ref="O82:O87"/>
    <mergeCell ref="P82:P87"/>
    <mergeCell ref="M89:M94"/>
    <mergeCell ref="N89:N94"/>
    <mergeCell ref="O89:O94"/>
    <mergeCell ref="P89:P94"/>
    <mergeCell ref="M96:M101"/>
    <mergeCell ref="N96:N101"/>
    <mergeCell ref="O96:O101"/>
    <mergeCell ref="P96:P101"/>
    <mergeCell ref="M61:M66"/>
    <mergeCell ref="N61:N66"/>
    <mergeCell ref="O61:O66"/>
    <mergeCell ref="P61:P66"/>
    <mergeCell ref="M68:M73"/>
    <mergeCell ref="N68:N73"/>
    <mergeCell ref="O68:O73"/>
    <mergeCell ref="P68:P73"/>
    <mergeCell ref="M75:M80"/>
    <mergeCell ref="N75:N80"/>
    <mergeCell ref="O75:O80"/>
    <mergeCell ref="P75:P80"/>
    <mergeCell ref="M40:M45"/>
    <mergeCell ref="N40:N45"/>
    <mergeCell ref="O40:O45"/>
    <mergeCell ref="P40:P45"/>
    <mergeCell ref="M47:M52"/>
    <mergeCell ref="N47:N52"/>
    <mergeCell ref="O47:O52"/>
    <mergeCell ref="P47:P52"/>
    <mergeCell ref="M54:M59"/>
    <mergeCell ref="N54:N59"/>
    <mergeCell ref="O54:O59"/>
    <mergeCell ref="P54:P59"/>
    <mergeCell ref="M19:M24"/>
    <mergeCell ref="N19:N24"/>
    <mergeCell ref="O19:O24"/>
    <mergeCell ref="P19:P24"/>
    <mergeCell ref="M26:M31"/>
    <mergeCell ref="N26:N31"/>
    <mergeCell ref="O26:O31"/>
    <mergeCell ref="P26:P31"/>
    <mergeCell ref="M33:M38"/>
    <mergeCell ref="N33:N38"/>
    <mergeCell ref="O33:O38"/>
    <mergeCell ref="P33:P38"/>
    <mergeCell ref="A1:P1"/>
    <mergeCell ref="A10:A11"/>
    <mergeCell ref="B10:B11"/>
    <mergeCell ref="C10:E10"/>
    <mergeCell ref="G10:K10"/>
    <mergeCell ref="M10:P10"/>
    <mergeCell ref="A9:D9"/>
    <mergeCell ref="M12:M17"/>
    <mergeCell ref="N12:N17"/>
    <mergeCell ref="O12:O17"/>
    <mergeCell ref="P12:P17"/>
    <mergeCell ref="K6:M6"/>
    <mergeCell ref="E9:G9"/>
  </mergeCells>
  <phoneticPr fontId="1" type="noConversion"/>
  <pageMargins left="0.35433070866141736" right="0.15748031496062992" top="0.51181102362204722" bottom="1.2598425196850394" header="0.39370078740157483" footer="0.31496062992125984"/>
  <pageSetup paperSize="5" orientation="portrait" horizontalDpi="4294967292" r:id="rId1"/>
  <headerFooter alignWithMargins="0">
    <oddFooter>&amp;L&amp;8&amp;A&amp;C&amp;8e-Media Centre Confidential&amp;R&amp;8Page 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tabColor theme="8" tint="0.59999389629810485"/>
  </sheetPr>
  <dimension ref="A1:P75"/>
  <sheetViews>
    <sheetView showGridLines="0" showRowColHeaders="0" workbookViewId="0">
      <selection activeCell="L11" sqref="L11"/>
    </sheetView>
  </sheetViews>
  <sheetFormatPr defaultColWidth="0" defaultRowHeight="15" zeroHeight="1"/>
  <cols>
    <col min="1" max="1" width="4.85546875" style="41" customWidth="1"/>
    <col min="2" max="2" width="5.140625" style="41" customWidth="1"/>
    <col min="3" max="5" width="6.7109375" style="41" customWidth="1"/>
    <col min="6" max="10" width="5.7109375" style="43" customWidth="1"/>
    <col min="11" max="11" width="21.7109375" style="42" bestFit="1" customWidth="1"/>
    <col min="12" max="12" width="9.140625" style="42" customWidth="1"/>
    <col min="13" max="13" width="32.140625" style="42" bestFit="1" customWidth="1"/>
    <col min="14" max="14" width="22.5703125" style="42" bestFit="1" customWidth="1"/>
    <col min="15" max="16" width="9.140625" style="41" customWidth="1"/>
    <col min="17" max="16384" width="9.140625" style="41" hidden="1"/>
  </cols>
  <sheetData>
    <row r="1" spans="1:14" ht="15" customHeight="1">
      <c r="C1" s="750" t="s">
        <v>55</v>
      </c>
      <c r="D1" s="750"/>
      <c r="E1" s="750"/>
      <c r="F1" s="750"/>
      <c r="G1" s="750"/>
      <c r="H1" s="750"/>
      <c r="I1" s="750"/>
      <c r="J1" s="750"/>
      <c r="K1" s="750"/>
      <c r="L1" s="750"/>
      <c r="M1" s="750"/>
    </row>
    <row r="2" spans="1:14" ht="6" customHeight="1"/>
    <row r="3" spans="1:14" ht="15" customHeight="1">
      <c r="F3" s="758" t="s">
        <v>28</v>
      </c>
      <c r="G3" s="758"/>
      <c r="H3" s="758"/>
      <c r="I3" s="758"/>
      <c r="J3" s="44" t="s">
        <v>3</v>
      </c>
      <c r="K3" s="752" t="e">
        <f>#REF!</f>
        <v>#REF!</v>
      </c>
      <c r="L3" s="752"/>
    </row>
    <row r="4" spans="1:14" ht="15" customHeight="1">
      <c r="F4" s="758" t="s">
        <v>27</v>
      </c>
      <c r="G4" s="758"/>
      <c r="H4" s="758"/>
      <c r="I4" s="758"/>
      <c r="J4" s="44" t="s">
        <v>3</v>
      </c>
      <c r="K4" s="752" t="e">
        <f>#REF!</f>
        <v>#REF!</v>
      </c>
      <c r="L4" s="752"/>
    </row>
    <row r="5" spans="1:14" ht="15" customHeight="1">
      <c r="F5" s="758" t="s">
        <v>36</v>
      </c>
      <c r="G5" s="758"/>
      <c r="H5" s="758"/>
      <c r="I5" s="758"/>
      <c r="J5" s="44" t="s">
        <v>3</v>
      </c>
      <c r="K5" s="752" t="e">
        <f>#REF!</f>
        <v>#REF!</v>
      </c>
      <c r="L5" s="752"/>
    </row>
    <row r="6" spans="1:14" ht="15" customHeight="1">
      <c r="F6" s="758" t="s">
        <v>31</v>
      </c>
      <c r="G6" s="758"/>
      <c r="H6" s="758"/>
      <c r="I6" s="758"/>
      <c r="J6" s="44" t="s">
        <v>3</v>
      </c>
      <c r="K6" s="752" t="e">
        <f>#REF!</f>
        <v>#REF!</v>
      </c>
      <c r="L6" s="752"/>
    </row>
    <row r="7" spans="1:14" ht="15" customHeight="1">
      <c r="F7" s="758" t="s">
        <v>42</v>
      </c>
      <c r="G7" s="758"/>
      <c r="H7" s="758"/>
      <c r="I7" s="758"/>
      <c r="J7" s="44" t="s">
        <v>3</v>
      </c>
      <c r="K7" s="752" t="e">
        <f>#REF!</f>
        <v>#REF!</v>
      </c>
      <c r="L7" s="752"/>
    </row>
    <row r="8" spans="1:14" ht="15" customHeight="1">
      <c r="F8" s="758" t="s">
        <v>26</v>
      </c>
      <c r="G8" s="758"/>
      <c r="H8" s="758"/>
      <c r="I8" s="758"/>
      <c r="J8" s="44" t="s">
        <v>3</v>
      </c>
      <c r="K8" s="752" t="e">
        <f>#REF!</f>
        <v>#REF!</v>
      </c>
      <c r="L8" s="752"/>
    </row>
    <row r="9" spans="1:14" ht="15" customHeight="1">
      <c r="F9" s="758" t="s">
        <v>49</v>
      </c>
      <c r="G9" s="758"/>
      <c r="H9" s="758"/>
      <c r="I9" s="758"/>
      <c r="J9" s="44" t="s">
        <v>3</v>
      </c>
      <c r="K9" s="752" t="e">
        <f>#REF!</f>
        <v>#REF!</v>
      </c>
      <c r="L9" s="752"/>
    </row>
    <row r="10" spans="1:14" ht="15" customHeight="1">
      <c r="F10" s="758" t="s">
        <v>32</v>
      </c>
      <c r="G10" s="758"/>
      <c r="H10" s="758"/>
      <c r="I10" s="758"/>
      <c r="J10" s="44" t="s">
        <v>3</v>
      </c>
      <c r="K10" s="751" t="e">
        <f>#REF!</f>
        <v>#REF!</v>
      </c>
      <c r="L10" s="752"/>
    </row>
    <row r="11" spans="1:14" ht="15" customHeight="1">
      <c r="D11" s="50"/>
      <c r="E11" s="50"/>
      <c r="F11" s="50" t="s">
        <v>53</v>
      </c>
      <c r="G11" s="44"/>
      <c r="H11" s="44"/>
      <c r="I11" s="44"/>
      <c r="J11" s="44" t="s">
        <v>52</v>
      </c>
      <c r="K11" s="51" t="e">
        <f>Analisis!E9</f>
        <v>#REF!</v>
      </c>
    </row>
    <row r="12" spans="1:14" ht="15" customHeight="1"/>
    <row r="13" spans="1:14" ht="15" customHeight="1">
      <c r="A13" s="759" t="s">
        <v>5</v>
      </c>
      <c r="B13" s="762" t="s">
        <v>50</v>
      </c>
      <c r="C13" s="741" t="s">
        <v>44</v>
      </c>
      <c r="D13" s="741"/>
      <c r="E13" s="741"/>
      <c r="F13" s="741" t="s">
        <v>43</v>
      </c>
      <c r="G13" s="741"/>
      <c r="H13" s="741"/>
      <c r="I13" s="741"/>
      <c r="J13" s="741"/>
      <c r="K13" s="741" t="s">
        <v>21</v>
      </c>
      <c r="L13" s="741"/>
      <c r="M13" s="741"/>
      <c r="N13" s="741"/>
    </row>
    <row r="14" spans="1:14" ht="20.100000000000001" customHeight="1">
      <c r="A14" s="760"/>
      <c r="B14" s="763"/>
      <c r="C14" s="756" t="s">
        <v>7</v>
      </c>
      <c r="D14" s="756" t="s">
        <v>8</v>
      </c>
      <c r="E14" s="756" t="s">
        <v>48</v>
      </c>
      <c r="F14" s="753" t="s">
        <v>51</v>
      </c>
      <c r="G14" s="754"/>
      <c r="H14" s="754"/>
      <c r="I14" s="754"/>
      <c r="J14" s="755"/>
      <c r="K14" s="756" t="s">
        <v>39</v>
      </c>
      <c r="L14" s="756" t="s">
        <v>46</v>
      </c>
      <c r="M14" s="756" t="s">
        <v>19</v>
      </c>
      <c r="N14" s="756" t="s">
        <v>20</v>
      </c>
    </row>
    <row r="15" spans="1:14" ht="20.100000000000001" customHeight="1">
      <c r="A15" s="761"/>
      <c r="B15" s="764"/>
      <c r="C15" s="757"/>
      <c r="D15" s="757"/>
      <c r="E15" s="757"/>
      <c r="F15" s="45" t="s">
        <v>1</v>
      </c>
      <c r="G15" s="45" t="s">
        <v>13</v>
      </c>
      <c r="H15" s="45" t="s">
        <v>14</v>
      </c>
      <c r="I15" s="45" t="s">
        <v>15</v>
      </c>
      <c r="J15" s="45" t="s">
        <v>16</v>
      </c>
      <c r="K15" s="757"/>
      <c r="L15" s="757"/>
      <c r="M15" s="757"/>
      <c r="N15" s="757"/>
    </row>
    <row r="16" spans="1:14" ht="15" customHeight="1">
      <c r="A16" s="46">
        <v>1</v>
      </c>
      <c r="B16" s="46">
        <v>1</v>
      </c>
      <c r="C16" s="48" t="e">
        <f ca="1">Analisis!C12</f>
        <v>#REF!</v>
      </c>
      <c r="D16" s="48" t="e">
        <f>Analisis!D12</f>
        <v>#REF!</v>
      </c>
      <c r="E16" s="48" t="e">
        <f ca="1">Analisis!E12</f>
        <v>#REF!</v>
      </c>
      <c r="F16" s="48" t="e">
        <f>Analisis!H12</f>
        <v>#REF!</v>
      </c>
      <c r="G16" s="48" t="e">
        <f>Analisis!H13</f>
        <v>#REF!</v>
      </c>
      <c r="H16" s="48" t="e">
        <f>Analisis!H14</f>
        <v>#REF!</v>
      </c>
      <c r="I16" s="48" t="e">
        <f>Analisis!H15</f>
        <v>#REF!</v>
      </c>
      <c r="J16" s="48" t="e">
        <f>Analisis!H16</f>
        <v>#REF!</v>
      </c>
      <c r="K16" s="46" t="e">
        <f>Analisis!M12</f>
        <v>#REF!</v>
      </c>
      <c r="L16" s="46" t="e">
        <f ca="1">Analisis!N12</f>
        <v>#REF!</v>
      </c>
      <c r="M16" s="46" t="e">
        <f>Analisis!O12</f>
        <v>#REF!</v>
      </c>
      <c r="N16" s="46" t="e">
        <f>Analisis!P12</f>
        <v>#REF!</v>
      </c>
    </row>
    <row r="17" spans="1:14" ht="15" customHeight="1">
      <c r="A17" s="47">
        <v>2</v>
      </c>
      <c r="B17" s="47">
        <v>2</v>
      </c>
      <c r="C17" s="49" t="e">
        <f ca="1">Analisis!C19</f>
        <v>#REF!</v>
      </c>
      <c r="D17" s="49" t="e">
        <f>Analisis!D19</f>
        <v>#REF!</v>
      </c>
      <c r="E17" s="49" t="e">
        <f ca="1">Analisis!E19</f>
        <v>#REF!</v>
      </c>
      <c r="F17" s="49" t="e">
        <f>Analisis!H19</f>
        <v>#REF!</v>
      </c>
      <c r="G17" s="49" t="e">
        <f>Analisis!H20</f>
        <v>#REF!</v>
      </c>
      <c r="H17" s="49" t="e">
        <f>Analisis!H21</f>
        <v>#REF!</v>
      </c>
      <c r="I17" s="49" t="e">
        <f>Analisis!H22</f>
        <v>#REF!</v>
      </c>
      <c r="J17" s="49" t="e">
        <f>Analisis!H23</f>
        <v>#REF!</v>
      </c>
      <c r="K17" s="47" t="e">
        <f>Analisis!M19</f>
        <v>#REF!</v>
      </c>
      <c r="L17" s="47" t="e">
        <f ca="1">Analisis!N19</f>
        <v>#REF!</v>
      </c>
      <c r="M17" s="47" t="e">
        <f>Analisis!O19</f>
        <v>#REF!</v>
      </c>
      <c r="N17" s="47" t="e">
        <f>Analisis!P19</f>
        <v>#REF!</v>
      </c>
    </row>
    <row r="18" spans="1:14" ht="15" customHeight="1">
      <c r="A18" s="47">
        <v>3</v>
      </c>
      <c r="B18" s="47">
        <v>3</v>
      </c>
      <c r="C18" s="49" t="e">
        <f ca="1">Analisis!C26</f>
        <v>#REF!</v>
      </c>
      <c r="D18" s="49" t="e">
        <f>Analisis!D26</f>
        <v>#REF!</v>
      </c>
      <c r="E18" s="49" t="e">
        <f ca="1">Analisis!E26</f>
        <v>#REF!</v>
      </c>
      <c r="F18" s="49" t="e">
        <f>Analisis!H26</f>
        <v>#REF!</v>
      </c>
      <c r="G18" s="49" t="e">
        <f>Analisis!H27</f>
        <v>#REF!</v>
      </c>
      <c r="H18" s="49" t="e">
        <f>Analisis!H28</f>
        <v>#REF!</v>
      </c>
      <c r="I18" s="49" t="e">
        <f>Analisis!H29</f>
        <v>#REF!</v>
      </c>
      <c r="J18" s="49" t="e">
        <f>Analisis!H30</f>
        <v>#REF!</v>
      </c>
      <c r="K18" s="47" t="e">
        <f>Analisis!M26</f>
        <v>#REF!</v>
      </c>
      <c r="L18" s="47" t="e">
        <f ca="1">Analisis!N26</f>
        <v>#REF!</v>
      </c>
      <c r="M18" s="47" t="e">
        <f>Analisis!O26</f>
        <v>#REF!</v>
      </c>
      <c r="N18" s="47" t="e">
        <f>Analisis!P26</f>
        <v>#REF!</v>
      </c>
    </row>
    <row r="19" spans="1:14" ht="15" customHeight="1">
      <c r="A19" s="47">
        <v>4</v>
      </c>
      <c r="B19" s="47">
        <v>4</v>
      </c>
      <c r="C19" s="49" t="e">
        <f ca="1">Analisis!C33</f>
        <v>#REF!</v>
      </c>
      <c r="D19" s="49" t="e">
        <f>Analisis!D33</f>
        <v>#REF!</v>
      </c>
      <c r="E19" s="49" t="e">
        <f ca="1">Analisis!E33</f>
        <v>#REF!</v>
      </c>
      <c r="F19" s="49" t="e">
        <f>Analisis!H33</f>
        <v>#REF!</v>
      </c>
      <c r="G19" s="49" t="e">
        <f>Analisis!H34</f>
        <v>#REF!</v>
      </c>
      <c r="H19" s="49" t="e">
        <f>Analisis!H35</f>
        <v>#REF!</v>
      </c>
      <c r="I19" s="49" t="e">
        <f>Analisis!H36</f>
        <v>#REF!</v>
      </c>
      <c r="J19" s="49" t="e">
        <f>Analisis!H37</f>
        <v>#REF!</v>
      </c>
      <c r="K19" s="47" t="e">
        <f>Analisis!M33</f>
        <v>#REF!</v>
      </c>
      <c r="L19" s="47" t="e">
        <f ca="1">Analisis!N33</f>
        <v>#REF!</v>
      </c>
      <c r="M19" s="47" t="e">
        <f>Analisis!O33</f>
        <v>#REF!</v>
      </c>
      <c r="N19" s="47" t="e">
        <f>Analisis!P33</f>
        <v>#REF!</v>
      </c>
    </row>
    <row r="20" spans="1:14" ht="15" customHeight="1">
      <c r="A20" s="47">
        <v>5</v>
      </c>
      <c r="B20" s="47">
        <v>5</v>
      </c>
      <c r="C20" s="49" t="e">
        <f ca="1">Analisis!C40</f>
        <v>#REF!</v>
      </c>
      <c r="D20" s="49" t="e">
        <f>Analisis!D40</f>
        <v>#REF!</v>
      </c>
      <c r="E20" s="49" t="e">
        <f ca="1">Analisis!E40</f>
        <v>#REF!</v>
      </c>
      <c r="F20" s="49" t="e">
        <f>Analisis!H40</f>
        <v>#REF!</v>
      </c>
      <c r="G20" s="49" t="e">
        <f>Analisis!H41</f>
        <v>#REF!</v>
      </c>
      <c r="H20" s="49" t="e">
        <f>Analisis!H42</f>
        <v>#REF!</v>
      </c>
      <c r="I20" s="49" t="e">
        <f>Analisis!H43</f>
        <v>#REF!</v>
      </c>
      <c r="J20" s="49" t="e">
        <f>Analisis!H44</f>
        <v>#REF!</v>
      </c>
      <c r="K20" s="47" t="e">
        <f>Analisis!M40</f>
        <v>#REF!</v>
      </c>
      <c r="L20" s="47" t="e">
        <f ca="1">Analisis!N40</f>
        <v>#REF!</v>
      </c>
      <c r="M20" s="47" t="e">
        <f>Analisis!O40</f>
        <v>#REF!</v>
      </c>
      <c r="N20" s="47" t="e">
        <f>Analisis!P40</f>
        <v>#REF!</v>
      </c>
    </row>
    <row r="21" spans="1:14" ht="15" customHeight="1">
      <c r="A21" s="47">
        <v>6</v>
      </c>
      <c r="B21" s="47">
        <v>6</v>
      </c>
      <c r="C21" s="49" t="e">
        <f ca="1">Analisis!C47</f>
        <v>#REF!</v>
      </c>
      <c r="D21" s="49" t="e">
        <f>Analisis!D47</f>
        <v>#REF!</v>
      </c>
      <c r="E21" s="49" t="e">
        <f ca="1">Analisis!E47</f>
        <v>#REF!</v>
      </c>
      <c r="F21" s="49" t="e">
        <f>Analisis!H47</f>
        <v>#REF!</v>
      </c>
      <c r="G21" s="49" t="e">
        <f>Analisis!H48</f>
        <v>#REF!</v>
      </c>
      <c r="H21" s="49" t="e">
        <f>Analisis!H49</f>
        <v>#REF!</v>
      </c>
      <c r="I21" s="49" t="e">
        <f>Analisis!H50</f>
        <v>#REF!</v>
      </c>
      <c r="J21" s="49" t="e">
        <f>Analisis!H51</f>
        <v>#REF!</v>
      </c>
      <c r="K21" s="47" t="e">
        <f>Analisis!M47</f>
        <v>#REF!</v>
      </c>
      <c r="L21" s="47" t="e">
        <f ca="1">Analisis!N47</f>
        <v>#REF!</v>
      </c>
      <c r="M21" s="47" t="e">
        <f>Analisis!O47</f>
        <v>#REF!</v>
      </c>
      <c r="N21" s="47" t="e">
        <f>Analisis!P47</f>
        <v>#REF!</v>
      </c>
    </row>
    <row r="22" spans="1:14" ht="15" customHeight="1">
      <c r="A22" s="47">
        <v>7</v>
      </c>
      <c r="B22" s="47">
        <v>7</v>
      </c>
      <c r="C22" s="49" t="e">
        <f ca="1">Analisis!C54</f>
        <v>#REF!</v>
      </c>
      <c r="D22" s="49" t="e">
        <f>Analisis!D54</f>
        <v>#REF!</v>
      </c>
      <c r="E22" s="49" t="e">
        <f ca="1">Analisis!E54</f>
        <v>#REF!</v>
      </c>
      <c r="F22" s="49" t="e">
        <f>Analisis!H54</f>
        <v>#REF!</v>
      </c>
      <c r="G22" s="49" t="e">
        <f>Analisis!H55</f>
        <v>#REF!</v>
      </c>
      <c r="H22" s="49" t="e">
        <f>Analisis!H56</f>
        <v>#REF!</v>
      </c>
      <c r="I22" s="49" t="e">
        <f>Analisis!H57</f>
        <v>#REF!</v>
      </c>
      <c r="J22" s="49" t="e">
        <f>Analisis!H58</f>
        <v>#REF!</v>
      </c>
      <c r="K22" s="47" t="e">
        <f>Analisis!M54</f>
        <v>#REF!</v>
      </c>
      <c r="L22" s="47" t="e">
        <f ca="1">Analisis!N54</f>
        <v>#REF!</v>
      </c>
      <c r="M22" s="47" t="e">
        <f>Analisis!O54</f>
        <v>#REF!</v>
      </c>
      <c r="N22" s="47" t="e">
        <f>Analisis!P54</f>
        <v>#REF!</v>
      </c>
    </row>
    <row r="23" spans="1:14" ht="15" customHeight="1">
      <c r="A23" s="47">
        <v>8</v>
      </c>
      <c r="B23" s="47">
        <v>8</v>
      </c>
      <c r="C23" s="49" t="e">
        <f ca="1">Analisis!C61</f>
        <v>#REF!</v>
      </c>
      <c r="D23" s="49" t="e">
        <f>Analisis!D61</f>
        <v>#REF!</v>
      </c>
      <c r="E23" s="49" t="e">
        <f ca="1">Analisis!E61</f>
        <v>#REF!</v>
      </c>
      <c r="F23" s="49" t="e">
        <f>Analisis!H61</f>
        <v>#REF!</v>
      </c>
      <c r="G23" s="49" t="e">
        <f>Analisis!H62</f>
        <v>#REF!</v>
      </c>
      <c r="H23" s="49" t="e">
        <f>Analisis!H63</f>
        <v>#REF!</v>
      </c>
      <c r="I23" s="49" t="e">
        <f>Analisis!H64</f>
        <v>#REF!</v>
      </c>
      <c r="J23" s="49" t="e">
        <f>Analisis!H65</f>
        <v>#REF!</v>
      </c>
      <c r="K23" s="47" t="e">
        <f>Analisis!M61</f>
        <v>#REF!</v>
      </c>
      <c r="L23" s="47" t="e">
        <f ca="1">Analisis!N61</f>
        <v>#REF!</v>
      </c>
      <c r="M23" s="47" t="e">
        <f>Analisis!O61</f>
        <v>#REF!</v>
      </c>
      <c r="N23" s="47" t="e">
        <f>Analisis!P61</f>
        <v>#REF!</v>
      </c>
    </row>
    <row r="24" spans="1:14" ht="15" customHeight="1">
      <c r="A24" s="47">
        <v>9</v>
      </c>
      <c r="B24" s="47">
        <v>9</v>
      </c>
      <c r="C24" s="49" t="e">
        <f ca="1">Analisis!C68</f>
        <v>#REF!</v>
      </c>
      <c r="D24" s="49" t="e">
        <f>Analisis!D68</f>
        <v>#REF!</v>
      </c>
      <c r="E24" s="49" t="e">
        <f ca="1">Analisis!E68</f>
        <v>#REF!</v>
      </c>
      <c r="F24" s="49" t="e">
        <f>Analisis!H68</f>
        <v>#REF!</v>
      </c>
      <c r="G24" s="49" t="e">
        <f>Analisis!H69</f>
        <v>#REF!</v>
      </c>
      <c r="H24" s="49" t="e">
        <f>Analisis!H70</f>
        <v>#REF!</v>
      </c>
      <c r="I24" s="49" t="e">
        <f>Analisis!H71</f>
        <v>#REF!</v>
      </c>
      <c r="J24" s="49" t="e">
        <f>Analisis!H72</f>
        <v>#REF!</v>
      </c>
      <c r="K24" s="47" t="e">
        <f>Analisis!M68</f>
        <v>#REF!</v>
      </c>
      <c r="L24" s="47" t="e">
        <f ca="1">Analisis!N68</f>
        <v>#REF!</v>
      </c>
      <c r="M24" s="47" t="e">
        <f>Analisis!O68</f>
        <v>#REF!</v>
      </c>
      <c r="N24" s="47" t="e">
        <f>Analisis!P68</f>
        <v>#REF!</v>
      </c>
    </row>
    <row r="25" spans="1:14" ht="15" customHeight="1">
      <c r="A25" s="47">
        <v>10</v>
      </c>
      <c r="B25" s="47">
        <v>10</v>
      </c>
      <c r="C25" s="49" t="e">
        <f ca="1">Analisis!C75</f>
        <v>#REF!</v>
      </c>
      <c r="D25" s="49" t="e">
        <f>Analisis!D75</f>
        <v>#REF!</v>
      </c>
      <c r="E25" s="49" t="e">
        <f ca="1">Analisis!E75</f>
        <v>#REF!</v>
      </c>
      <c r="F25" s="49" t="e">
        <f>Analisis!H75</f>
        <v>#REF!</v>
      </c>
      <c r="G25" s="49" t="e">
        <f>Analisis!H76</f>
        <v>#REF!</v>
      </c>
      <c r="H25" s="49" t="e">
        <f>Analisis!H77</f>
        <v>#REF!</v>
      </c>
      <c r="I25" s="49" t="e">
        <f>Analisis!H78</f>
        <v>#REF!</v>
      </c>
      <c r="J25" s="49" t="e">
        <f>Analisis!H79</f>
        <v>#REF!</v>
      </c>
      <c r="K25" s="47" t="e">
        <f>Analisis!M75</f>
        <v>#REF!</v>
      </c>
      <c r="L25" s="47" t="e">
        <f ca="1">Analisis!N75</f>
        <v>#REF!</v>
      </c>
      <c r="M25" s="47" t="e">
        <f>Analisis!O75</f>
        <v>#REF!</v>
      </c>
      <c r="N25" s="47" t="e">
        <f>Analisis!P75</f>
        <v>#REF!</v>
      </c>
    </row>
    <row r="26" spans="1:14" ht="15" customHeight="1">
      <c r="A26" s="47">
        <v>11</v>
      </c>
      <c r="B26" s="47">
        <v>11</v>
      </c>
      <c r="C26" s="49" t="e">
        <f ca="1">Analisis!C82</f>
        <v>#REF!</v>
      </c>
      <c r="D26" s="49" t="e">
        <f>Analisis!D82</f>
        <v>#REF!</v>
      </c>
      <c r="E26" s="49" t="e">
        <f ca="1">Analisis!E82</f>
        <v>#REF!</v>
      </c>
      <c r="F26" s="49" t="e">
        <f>Analisis!H82</f>
        <v>#REF!</v>
      </c>
      <c r="G26" s="49" t="e">
        <f>Analisis!H83</f>
        <v>#REF!</v>
      </c>
      <c r="H26" s="49" t="e">
        <f>Analisis!H84</f>
        <v>#REF!</v>
      </c>
      <c r="I26" s="49" t="e">
        <f>Analisis!H85</f>
        <v>#REF!</v>
      </c>
      <c r="J26" s="49" t="e">
        <f>Analisis!H86</f>
        <v>#REF!</v>
      </c>
      <c r="K26" s="47" t="e">
        <f>Analisis!M82</f>
        <v>#REF!</v>
      </c>
      <c r="L26" s="47" t="e">
        <f ca="1">Analisis!N82</f>
        <v>#REF!</v>
      </c>
      <c r="M26" s="47" t="e">
        <f>Analisis!O82</f>
        <v>#REF!</v>
      </c>
      <c r="N26" s="47" t="e">
        <f>Analisis!P82</f>
        <v>#REF!</v>
      </c>
    </row>
    <row r="27" spans="1:14" ht="15" customHeight="1">
      <c r="A27" s="47">
        <v>12</v>
      </c>
      <c r="B27" s="47">
        <v>12</v>
      </c>
      <c r="C27" s="49" t="e">
        <f ca="1">Analisis!C89</f>
        <v>#REF!</v>
      </c>
      <c r="D27" s="49" t="e">
        <f>Analisis!D89</f>
        <v>#REF!</v>
      </c>
      <c r="E27" s="49" t="e">
        <f ca="1">Analisis!E89</f>
        <v>#REF!</v>
      </c>
      <c r="F27" s="49" t="e">
        <f>Analisis!H89</f>
        <v>#REF!</v>
      </c>
      <c r="G27" s="49" t="e">
        <f>Analisis!H90</f>
        <v>#REF!</v>
      </c>
      <c r="H27" s="49" t="e">
        <f>Analisis!H91</f>
        <v>#REF!</v>
      </c>
      <c r="I27" s="49" t="e">
        <f>Analisis!H92</f>
        <v>#REF!</v>
      </c>
      <c r="J27" s="49" t="e">
        <f>Analisis!H93</f>
        <v>#REF!</v>
      </c>
      <c r="K27" s="47" t="e">
        <f>Analisis!M89</f>
        <v>#REF!</v>
      </c>
      <c r="L27" s="47" t="e">
        <f ca="1">Analisis!N89</f>
        <v>#REF!</v>
      </c>
      <c r="M27" s="47" t="e">
        <f>Analisis!O89</f>
        <v>#REF!</v>
      </c>
      <c r="N27" s="47" t="e">
        <f>Analisis!P89</f>
        <v>#REF!</v>
      </c>
    </row>
    <row r="28" spans="1:14" ht="15" customHeight="1">
      <c r="A28" s="47">
        <v>13</v>
      </c>
      <c r="B28" s="47">
        <v>13</v>
      </c>
      <c r="C28" s="49" t="e">
        <f ca="1">Analisis!C96</f>
        <v>#REF!</v>
      </c>
      <c r="D28" s="49" t="e">
        <f>Analisis!D96</f>
        <v>#REF!</v>
      </c>
      <c r="E28" s="49" t="e">
        <f ca="1">Analisis!E96</f>
        <v>#REF!</v>
      </c>
      <c r="F28" s="49" t="e">
        <f>Analisis!H96</f>
        <v>#REF!</v>
      </c>
      <c r="G28" s="49" t="e">
        <f>Analisis!H97</f>
        <v>#REF!</v>
      </c>
      <c r="H28" s="49" t="e">
        <f>Analisis!H98</f>
        <v>#REF!</v>
      </c>
      <c r="I28" s="49" t="e">
        <f>Analisis!H99</f>
        <v>#REF!</v>
      </c>
      <c r="J28" s="49" t="e">
        <f>Analisis!H100</f>
        <v>#REF!</v>
      </c>
      <c r="K28" s="47" t="e">
        <f>Analisis!M96</f>
        <v>#REF!</v>
      </c>
      <c r="L28" s="47" t="e">
        <f ca="1">Analisis!N96</f>
        <v>#REF!</v>
      </c>
      <c r="M28" s="47" t="e">
        <f>Analisis!O96</f>
        <v>#REF!</v>
      </c>
      <c r="N28" s="47" t="e">
        <f>Analisis!P96</f>
        <v>#REF!</v>
      </c>
    </row>
    <row r="29" spans="1:14" ht="15" customHeight="1">
      <c r="A29" s="47">
        <v>14</v>
      </c>
      <c r="B29" s="47">
        <v>14</v>
      </c>
      <c r="C29" s="49" t="e">
        <f ca="1">Analisis!C103</f>
        <v>#REF!</v>
      </c>
      <c r="D29" s="49" t="e">
        <f>Analisis!D103</f>
        <v>#REF!</v>
      </c>
      <c r="E29" s="49" t="e">
        <f ca="1">Analisis!E103</f>
        <v>#REF!</v>
      </c>
      <c r="F29" s="49" t="e">
        <f>Analisis!H103</f>
        <v>#REF!</v>
      </c>
      <c r="G29" s="49" t="e">
        <f>Analisis!H104</f>
        <v>#REF!</v>
      </c>
      <c r="H29" s="49" t="e">
        <f>Analisis!H105</f>
        <v>#REF!</v>
      </c>
      <c r="I29" s="49" t="e">
        <f>Analisis!H106</f>
        <v>#REF!</v>
      </c>
      <c r="J29" s="49" t="e">
        <f>Analisis!H107</f>
        <v>#REF!</v>
      </c>
      <c r="K29" s="47" t="e">
        <f>Analisis!M103</f>
        <v>#REF!</v>
      </c>
      <c r="L29" s="47" t="e">
        <f ca="1">Analisis!N103</f>
        <v>#REF!</v>
      </c>
      <c r="M29" s="47" t="e">
        <f>Analisis!O103</f>
        <v>#REF!</v>
      </c>
      <c r="N29" s="47" t="e">
        <f>Analisis!P103</f>
        <v>#REF!</v>
      </c>
    </row>
    <row r="30" spans="1:14" ht="15" customHeight="1">
      <c r="A30" s="47">
        <v>15</v>
      </c>
      <c r="B30" s="47">
        <v>15</v>
      </c>
      <c r="C30" s="49" t="e">
        <f ca="1">Analisis!C110</f>
        <v>#REF!</v>
      </c>
      <c r="D30" s="49" t="e">
        <f>Analisis!D110</f>
        <v>#REF!</v>
      </c>
      <c r="E30" s="49" t="e">
        <f ca="1">Analisis!E110</f>
        <v>#REF!</v>
      </c>
      <c r="F30" s="49" t="e">
        <f>Analisis!H110</f>
        <v>#REF!</v>
      </c>
      <c r="G30" s="49" t="e">
        <f>Analisis!H111</f>
        <v>#REF!</v>
      </c>
      <c r="H30" s="49" t="e">
        <f>Analisis!H112</f>
        <v>#REF!</v>
      </c>
      <c r="I30" s="49" t="e">
        <f>Analisis!H113</f>
        <v>#REF!</v>
      </c>
      <c r="J30" s="49" t="e">
        <f>Analisis!H114</f>
        <v>#REF!</v>
      </c>
      <c r="K30" s="47" t="e">
        <f>Analisis!M110</f>
        <v>#REF!</v>
      </c>
      <c r="L30" s="47" t="e">
        <f ca="1">Analisis!N110</f>
        <v>#REF!</v>
      </c>
      <c r="M30" s="47" t="e">
        <f>Analisis!O110</f>
        <v>#REF!</v>
      </c>
      <c r="N30" s="47" t="e">
        <f>Analisis!P110</f>
        <v>#REF!</v>
      </c>
    </row>
    <row r="31" spans="1:14" ht="15" customHeight="1">
      <c r="A31" s="47">
        <v>16</v>
      </c>
      <c r="B31" s="47">
        <v>16</v>
      </c>
      <c r="C31" s="49" t="e">
        <f ca="1">Analisis!C117</f>
        <v>#REF!</v>
      </c>
      <c r="D31" s="49" t="e">
        <f>Analisis!D117</f>
        <v>#REF!</v>
      </c>
      <c r="E31" s="49" t="e">
        <f ca="1">Analisis!E117</f>
        <v>#REF!</v>
      </c>
      <c r="F31" s="49" t="e">
        <f>Analisis!H117</f>
        <v>#REF!</v>
      </c>
      <c r="G31" s="49" t="e">
        <f>Analisis!H118</f>
        <v>#REF!</v>
      </c>
      <c r="H31" s="49" t="e">
        <f>Analisis!H119</f>
        <v>#REF!</v>
      </c>
      <c r="I31" s="49" t="e">
        <f>Analisis!H120</f>
        <v>#REF!</v>
      </c>
      <c r="J31" s="49" t="e">
        <f>Analisis!H121</f>
        <v>#REF!</v>
      </c>
      <c r="K31" s="47" t="e">
        <f>Analisis!M117</f>
        <v>#REF!</v>
      </c>
      <c r="L31" s="47" t="e">
        <f ca="1">Analisis!N117</f>
        <v>#REF!</v>
      </c>
      <c r="M31" s="47" t="e">
        <f>Analisis!O117</f>
        <v>#REF!</v>
      </c>
      <c r="N31" s="47" t="e">
        <f>Analisis!P117</f>
        <v>#REF!</v>
      </c>
    </row>
    <row r="32" spans="1:14" ht="15" customHeight="1">
      <c r="A32" s="47">
        <v>17</v>
      </c>
      <c r="B32" s="47">
        <v>17</v>
      </c>
      <c r="C32" s="138" t="e">
        <f ca="1">Analisis!C124</f>
        <v>#REF!</v>
      </c>
      <c r="D32" s="138" t="e">
        <f>Analisis!D124</f>
        <v>#REF!</v>
      </c>
      <c r="E32" s="138" t="e">
        <f ca="1">Analisis!E124</f>
        <v>#REF!</v>
      </c>
      <c r="F32" s="138" t="e">
        <f>Analisis!H124</f>
        <v>#REF!</v>
      </c>
      <c r="G32" s="138" t="e">
        <f>Analisis!H125</f>
        <v>#REF!</v>
      </c>
      <c r="H32" s="138" t="str">
        <f>Analisis!I125</f>
        <v>-</v>
      </c>
      <c r="I32" s="138" t="str">
        <f>Analisis!J125</f>
        <v>-</v>
      </c>
      <c r="J32" s="138" t="e">
        <f>Analisis!K125</f>
        <v>#REF!</v>
      </c>
      <c r="K32" s="137" t="e">
        <f>Analisis!M124</f>
        <v>#REF!</v>
      </c>
      <c r="L32" s="137" t="e">
        <f ca="1">Analisis!N124</f>
        <v>#REF!</v>
      </c>
      <c r="M32" s="137" t="e">
        <f>Analisis!O124</f>
        <v>#REF!</v>
      </c>
      <c r="N32" s="137" t="e">
        <f>Analisis!P124</f>
        <v>#REF!</v>
      </c>
    </row>
    <row r="33" spans="1:14" ht="15" customHeight="1">
      <c r="A33" s="47">
        <v>18</v>
      </c>
      <c r="B33" s="47">
        <v>18</v>
      </c>
      <c r="C33" s="138" t="e">
        <f ca="1">Analisis!C131</f>
        <v>#REF!</v>
      </c>
      <c r="D33" s="138" t="e">
        <f>Analisis!D131</f>
        <v>#REF!</v>
      </c>
      <c r="E33" s="138" t="e">
        <f ca="1">Analisis!E131</f>
        <v>#REF!</v>
      </c>
      <c r="F33" s="138" t="e">
        <f>Analisis!H131</f>
        <v>#REF!</v>
      </c>
      <c r="G33" s="138" t="e">
        <f>Analisis!H132</f>
        <v>#REF!</v>
      </c>
      <c r="H33" s="138" t="str">
        <f>Analisis!I132</f>
        <v>-</v>
      </c>
      <c r="I33" s="138" t="str">
        <f>Analisis!J132</f>
        <v>-</v>
      </c>
      <c r="J33" s="138" t="e">
        <f>Analisis!K132</f>
        <v>#REF!</v>
      </c>
      <c r="K33" s="137" t="e">
        <f>Analisis!M131</f>
        <v>#REF!</v>
      </c>
      <c r="L33" s="137" t="e">
        <f ca="1">Analisis!N131</f>
        <v>#REF!</v>
      </c>
      <c r="M33" s="137" t="e">
        <f>Analisis!O131</f>
        <v>#REF!</v>
      </c>
      <c r="N33" s="137" t="e">
        <f>Analisis!P131</f>
        <v>#REF!</v>
      </c>
    </row>
    <row r="34" spans="1:14" ht="15" customHeight="1">
      <c r="A34" s="47">
        <v>19</v>
      </c>
      <c r="B34" s="47">
        <v>19</v>
      </c>
      <c r="C34" s="138" t="e">
        <f ca="1">Analisis!C138</f>
        <v>#REF!</v>
      </c>
      <c r="D34" s="138" t="e">
        <f>Analisis!D138</f>
        <v>#REF!</v>
      </c>
      <c r="E34" s="138" t="e">
        <f ca="1">Analisis!E138</f>
        <v>#REF!</v>
      </c>
      <c r="F34" s="138" t="e">
        <f>Analisis!H138</f>
        <v>#REF!</v>
      </c>
      <c r="G34" s="138" t="e">
        <f>Analisis!H139</f>
        <v>#REF!</v>
      </c>
      <c r="H34" s="138" t="str">
        <f>Analisis!I139</f>
        <v>-</v>
      </c>
      <c r="I34" s="138" t="str">
        <f>Analisis!J139</f>
        <v>-</v>
      </c>
      <c r="J34" s="138" t="e">
        <f>Analisis!K139</f>
        <v>#REF!</v>
      </c>
      <c r="K34" s="137" t="e">
        <f>Analisis!M138</f>
        <v>#REF!</v>
      </c>
      <c r="L34" s="137" t="e">
        <f ca="1">Analisis!N138</f>
        <v>#REF!</v>
      </c>
      <c r="M34" s="137" t="e">
        <f>Analisis!O138</f>
        <v>#REF!</v>
      </c>
      <c r="N34" s="137" t="e">
        <f>Analisis!P138</f>
        <v>#REF!</v>
      </c>
    </row>
    <row r="35" spans="1:14" ht="15" customHeight="1">
      <c r="A35" s="47">
        <v>20</v>
      </c>
      <c r="B35" s="47">
        <v>20</v>
      </c>
      <c r="C35" s="138" t="e">
        <f ca="1">Analisis!C145</f>
        <v>#REF!</v>
      </c>
      <c r="D35" s="138" t="e">
        <f>Analisis!D145</f>
        <v>#REF!</v>
      </c>
      <c r="E35" s="138" t="e">
        <f ca="1">Analisis!E145</f>
        <v>#REF!</v>
      </c>
      <c r="F35" s="138" t="e">
        <f>Analisis!H145</f>
        <v>#REF!</v>
      </c>
      <c r="G35" s="138" t="e">
        <f>Analisis!H146</f>
        <v>#REF!</v>
      </c>
      <c r="H35" s="138" t="str">
        <f>Analisis!I146</f>
        <v>-</v>
      </c>
      <c r="I35" s="138" t="str">
        <f>Analisis!J146</f>
        <v>-</v>
      </c>
      <c r="J35" s="138" t="e">
        <f>Analisis!K146</f>
        <v>#REF!</v>
      </c>
      <c r="K35" s="137" t="e">
        <f>Analisis!M145</f>
        <v>#REF!</v>
      </c>
      <c r="L35" s="137" t="e">
        <f ca="1">Analisis!N145</f>
        <v>#REF!</v>
      </c>
      <c r="M35" s="137" t="e">
        <f>Analisis!O145</f>
        <v>#REF!</v>
      </c>
      <c r="N35" s="137" t="e">
        <f>Analisis!P145</f>
        <v>#REF!</v>
      </c>
    </row>
    <row r="36" spans="1:14" ht="15" customHeight="1">
      <c r="A36" s="47">
        <v>21</v>
      </c>
      <c r="B36" s="47">
        <v>21</v>
      </c>
      <c r="C36" s="138" t="e">
        <f ca="1">Analisis!C152</f>
        <v>#REF!</v>
      </c>
      <c r="D36" s="138" t="e">
        <f>Analisis!D152</f>
        <v>#REF!</v>
      </c>
      <c r="E36" s="138" t="e">
        <f ca="1">Analisis!E152</f>
        <v>#REF!</v>
      </c>
      <c r="F36" s="138" t="e">
        <f>Analisis!H152</f>
        <v>#REF!</v>
      </c>
      <c r="G36" s="138" t="e">
        <f>Analisis!H153</f>
        <v>#REF!</v>
      </c>
      <c r="H36" s="138" t="str">
        <f>Analisis!I153</f>
        <v>-</v>
      </c>
      <c r="I36" s="138" t="str">
        <f>Analisis!J153</f>
        <v>-</v>
      </c>
      <c r="J36" s="138" t="e">
        <f>Analisis!K153</f>
        <v>#REF!</v>
      </c>
      <c r="K36" s="137" t="e">
        <f>Analisis!M152</f>
        <v>#REF!</v>
      </c>
      <c r="L36" s="137" t="e">
        <f ca="1">Analisis!N152</f>
        <v>#REF!</v>
      </c>
      <c r="M36" s="137" t="e">
        <f>Analisis!O152</f>
        <v>#REF!</v>
      </c>
      <c r="N36" s="137" t="e">
        <f>Analisis!P152</f>
        <v>#REF!</v>
      </c>
    </row>
    <row r="37" spans="1:14" ht="15" customHeight="1">
      <c r="A37" s="47">
        <v>22</v>
      </c>
      <c r="B37" s="47">
        <v>22</v>
      </c>
      <c r="C37" s="138" t="e">
        <f ca="1">Analisis!C159</f>
        <v>#REF!</v>
      </c>
      <c r="D37" s="138" t="e">
        <f>Analisis!D159</f>
        <v>#REF!</v>
      </c>
      <c r="E37" s="138" t="e">
        <f ca="1">Analisis!E159</f>
        <v>#REF!</v>
      </c>
      <c r="F37" s="138" t="e">
        <f>Analisis!H159</f>
        <v>#REF!</v>
      </c>
      <c r="G37" s="138" t="e">
        <f>Analisis!H160</f>
        <v>#REF!</v>
      </c>
      <c r="H37" s="138" t="str">
        <f>Analisis!I160</f>
        <v>-</v>
      </c>
      <c r="I37" s="138" t="str">
        <f>Analisis!J160</f>
        <v>-</v>
      </c>
      <c r="J37" s="138" t="e">
        <f>Analisis!K160</f>
        <v>#REF!</v>
      </c>
      <c r="K37" s="137" t="e">
        <f>Analisis!M159</f>
        <v>#REF!</v>
      </c>
      <c r="L37" s="137" t="e">
        <f ca="1">Analisis!N159</f>
        <v>#REF!</v>
      </c>
      <c r="M37" s="137" t="e">
        <f>Analisis!O159</f>
        <v>#REF!</v>
      </c>
      <c r="N37" s="137" t="e">
        <f>Analisis!P159</f>
        <v>#REF!</v>
      </c>
    </row>
    <row r="38" spans="1:14" ht="15" customHeight="1">
      <c r="A38" s="47">
        <v>23</v>
      </c>
      <c r="B38" s="47">
        <v>23</v>
      </c>
      <c r="C38" s="138" t="e">
        <f ca="1">Analisis!C166</f>
        <v>#REF!</v>
      </c>
      <c r="D38" s="138" t="e">
        <f>Analisis!D166</f>
        <v>#REF!</v>
      </c>
      <c r="E38" s="138" t="e">
        <f ca="1">Analisis!E166</f>
        <v>#REF!</v>
      </c>
      <c r="F38" s="138" t="e">
        <f>Analisis!H166</f>
        <v>#REF!</v>
      </c>
      <c r="G38" s="138" t="e">
        <f>Analisis!H167</f>
        <v>#REF!</v>
      </c>
      <c r="H38" s="138" t="str">
        <f>Analisis!I167</f>
        <v>-</v>
      </c>
      <c r="I38" s="138" t="str">
        <f>Analisis!J167</f>
        <v>-</v>
      </c>
      <c r="J38" s="138" t="e">
        <f>Analisis!K167</f>
        <v>#REF!</v>
      </c>
      <c r="K38" s="137" t="e">
        <f>Analisis!M166</f>
        <v>#REF!</v>
      </c>
      <c r="L38" s="137" t="e">
        <f ca="1">Analisis!N166</f>
        <v>#REF!</v>
      </c>
      <c r="M38" s="137" t="e">
        <f>Analisis!O166</f>
        <v>#REF!</v>
      </c>
      <c r="N38" s="137" t="e">
        <f>Analisis!P166</f>
        <v>#REF!</v>
      </c>
    </row>
    <row r="39" spans="1:14" ht="15" customHeight="1">
      <c r="A39" s="47">
        <v>24</v>
      </c>
      <c r="B39" s="47">
        <v>24</v>
      </c>
      <c r="C39" s="138" t="e">
        <f ca="1">Analisis!C173</f>
        <v>#REF!</v>
      </c>
      <c r="D39" s="138" t="e">
        <f>Analisis!D173</f>
        <v>#REF!</v>
      </c>
      <c r="E39" s="138" t="e">
        <f ca="1">Analisis!E173</f>
        <v>#REF!</v>
      </c>
      <c r="F39" s="138" t="e">
        <f>Analisis!H173</f>
        <v>#REF!</v>
      </c>
      <c r="G39" s="138" t="e">
        <f>Analisis!H174</f>
        <v>#REF!</v>
      </c>
      <c r="H39" s="138" t="str">
        <f>Analisis!I174</f>
        <v>-</v>
      </c>
      <c r="I39" s="138" t="str">
        <f>Analisis!J174</f>
        <v>-</v>
      </c>
      <c r="J39" s="138" t="e">
        <f>Analisis!K174</f>
        <v>#REF!</v>
      </c>
      <c r="K39" s="137" t="e">
        <f>Analisis!M173</f>
        <v>#REF!</v>
      </c>
      <c r="L39" s="137" t="e">
        <f ca="1">Analisis!N173</f>
        <v>#REF!</v>
      </c>
      <c r="M39" s="137" t="e">
        <f>Analisis!O173</f>
        <v>#REF!</v>
      </c>
      <c r="N39" s="137" t="e">
        <f>Analisis!P173</f>
        <v>#REF!</v>
      </c>
    </row>
    <row r="40" spans="1:14" ht="15" customHeight="1">
      <c r="A40" s="47">
        <v>25</v>
      </c>
      <c r="B40" s="47">
        <v>25</v>
      </c>
      <c r="C40" s="138" t="e">
        <f ca="1">Analisis!C180</f>
        <v>#REF!</v>
      </c>
      <c r="D40" s="138" t="e">
        <f>Analisis!D180</f>
        <v>#REF!</v>
      </c>
      <c r="E40" s="138" t="e">
        <f ca="1">Analisis!E180</f>
        <v>#REF!</v>
      </c>
      <c r="F40" s="138" t="e">
        <f>Analisis!H180</f>
        <v>#REF!</v>
      </c>
      <c r="G40" s="138" t="e">
        <f>Analisis!H181</f>
        <v>#REF!</v>
      </c>
      <c r="H40" s="138" t="str">
        <f>Analisis!I181</f>
        <v>-</v>
      </c>
      <c r="I40" s="138" t="str">
        <f>Analisis!J181</f>
        <v>-</v>
      </c>
      <c r="J40" s="138" t="e">
        <f>Analisis!K181</f>
        <v>#REF!</v>
      </c>
      <c r="K40" s="137" t="e">
        <f>Analisis!M180</f>
        <v>#REF!</v>
      </c>
      <c r="L40" s="137" t="e">
        <f ca="1">Analisis!N180</f>
        <v>#REF!</v>
      </c>
      <c r="M40" s="137" t="e">
        <f>Analisis!O180</f>
        <v>#REF!</v>
      </c>
      <c r="N40" s="137" t="e">
        <f>Analisis!P180</f>
        <v>#REF!</v>
      </c>
    </row>
    <row r="41" spans="1:14" ht="15" customHeight="1">
      <c r="A41" s="47">
        <v>26</v>
      </c>
      <c r="B41" s="47">
        <v>26</v>
      </c>
      <c r="C41" s="138" t="e">
        <f ca="1">Analisis!C187</f>
        <v>#REF!</v>
      </c>
      <c r="D41" s="138" t="e">
        <f>Analisis!D187</f>
        <v>#REF!</v>
      </c>
      <c r="E41" s="138" t="e">
        <f ca="1">Analisis!E187</f>
        <v>#REF!</v>
      </c>
      <c r="F41" s="138" t="e">
        <f>Analisis!H187</f>
        <v>#REF!</v>
      </c>
      <c r="G41" s="138" t="e">
        <f>Analisis!H188</f>
        <v>#REF!</v>
      </c>
      <c r="H41" s="138" t="str">
        <f>Analisis!I188</f>
        <v>-</v>
      </c>
      <c r="I41" s="138" t="str">
        <f>Analisis!J188</f>
        <v>-</v>
      </c>
      <c r="J41" s="138" t="e">
        <f>Analisis!K188</f>
        <v>#REF!</v>
      </c>
      <c r="K41" s="137" t="e">
        <f>Analisis!M187</f>
        <v>#REF!</v>
      </c>
      <c r="L41" s="137" t="e">
        <f ca="1">Analisis!N187</f>
        <v>#REF!</v>
      </c>
      <c r="M41" s="137" t="e">
        <f>Analisis!O187</f>
        <v>#REF!</v>
      </c>
      <c r="N41" s="137" t="e">
        <f>Analisis!P187</f>
        <v>#REF!</v>
      </c>
    </row>
    <row r="42" spans="1:14" ht="15" customHeight="1">
      <c r="A42" s="47">
        <v>27</v>
      </c>
      <c r="B42" s="47">
        <v>27</v>
      </c>
      <c r="C42" s="138" t="e">
        <f ca="1">Analisis!C194</f>
        <v>#REF!</v>
      </c>
      <c r="D42" s="138" t="e">
        <f>Analisis!D194</f>
        <v>#REF!</v>
      </c>
      <c r="E42" s="138" t="e">
        <f ca="1">Analisis!E194</f>
        <v>#REF!</v>
      </c>
      <c r="F42" s="138" t="e">
        <f>Analisis!H194</f>
        <v>#REF!</v>
      </c>
      <c r="G42" s="138" t="e">
        <f>Analisis!H195</f>
        <v>#REF!</v>
      </c>
      <c r="H42" s="138" t="str">
        <f>Analisis!I195</f>
        <v>-</v>
      </c>
      <c r="I42" s="138" t="str">
        <f>Analisis!J195</f>
        <v>-</v>
      </c>
      <c r="J42" s="138" t="e">
        <f>Analisis!K195</f>
        <v>#REF!</v>
      </c>
      <c r="K42" s="137" t="e">
        <f>Analisis!M194</f>
        <v>#REF!</v>
      </c>
      <c r="L42" s="137" t="e">
        <f ca="1">Analisis!N194</f>
        <v>#REF!</v>
      </c>
      <c r="M42" s="137" t="e">
        <f>Analisis!O194</f>
        <v>#REF!</v>
      </c>
      <c r="N42" s="137" t="e">
        <f>Analisis!P194</f>
        <v>#REF!</v>
      </c>
    </row>
    <row r="43" spans="1:14" ht="15" customHeight="1">
      <c r="A43" s="47">
        <v>28</v>
      </c>
      <c r="B43" s="47">
        <v>28</v>
      </c>
      <c r="C43" s="138" t="e">
        <f ca="1">Analisis!C201</f>
        <v>#REF!</v>
      </c>
      <c r="D43" s="138" t="e">
        <f>Analisis!D201</f>
        <v>#REF!</v>
      </c>
      <c r="E43" s="138" t="e">
        <f ca="1">Analisis!E201</f>
        <v>#REF!</v>
      </c>
      <c r="F43" s="138" t="e">
        <f>Analisis!H201</f>
        <v>#REF!</v>
      </c>
      <c r="G43" s="138" t="e">
        <f>Analisis!H202</f>
        <v>#REF!</v>
      </c>
      <c r="H43" s="138" t="str">
        <f>Analisis!I202</f>
        <v>-</v>
      </c>
      <c r="I43" s="138" t="str">
        <f>Analisis!J202</f>
        <v>-</v>
      </c>
      <c r="J43" s="138" t="e">
        <f>Analisis!K202</f>
        <v>#REF!</v>
      </c>
      <c r="K43" s="137" t="e">
        <f>Analisis!M201</f>
        <v>#REF!</v>
      </c>
      <c r="L43" s="137" t="e">
        <f ca="1">Analisis!N201</f>
        <v>#REF!</v>
      </c>
      <c r="M43" s="137" t="e">
        <f>Analisis!O201</f>
        <v>#REF!</v>
      </c>
      <c r="N43" s="137" t="e">
        <f>Analisis!P201</f>
        <v>#REF!</v>
      </c>
    </row>
    <row r="44" spans="1:14" ht="15" customHeight="1">
      <c r="A44" s="47">
        <v>29</v>
      </c>
      <c r="B44" s="47">
        <v>29</v>
      </c>
      <c r="C44" s="138" t="e">
        <f ca="1">Analisis!C208</f>
        <v>#REF!</v>
      </c>
      <c r="D44" s="138" t="e">
        <f>Analisis!D208</f>
        <v>#REF!</v>
      </c>
      <c r="E44" s="138" t="e">
        <f ca="1">Analisis!E208</f>
        <v>#REF!</v>
      </c>
      <c r="F44" s="138" t="e">
        <f>Analisis!H208</f>
        <v>#REF!</v>
      </c>
      <c r="G44" s="138" t="e">
        <f>Analisis!H209</f>
        <v>#REF!</v>
      </c>
      <c r="H44" s="138" t="str">
        <f>Analisis!I209</f>
        <v>-</v>
      </c>
      <c r="I44" s="138" t="str">
        <f>Analisis!J209</f>
        <v>-</v>
      </c>
      <c r="J44" s="138" t="e">
        <f>Analisis!K209</f>
        <v>#REF!</v>
      </c>
      <c r="K44" s="137" t="e">
        <f>Analisis!M208</f>
        <v>#REF!</v>
      </c>
      <c r="L44" s="137" t="e">
        <f ca="1">Analisis!N208</f>
        <v>#REF!</v>
      </c>
      <c r="M44" s="137" t="e">
        <f>Analisis!O208</f>
        <v>#REF!</v>
      </c>
      <c r="N44" s="137" t="e">
        <f>Analisis!P208</f>
        <v>#REF!</v>
      </c>
    </row>
    <row r="45" spans="1:14" ht="15" customHeight="1">
      <c r="A45" s="47">
        <v>30</v>
      </c>
      <c r="B45" s="47">
        <v>30</v>
      </c>
      <c r="C45" s="138" t="e">
        <f ca="1">Analisis!C215</f>
        <v>#REF!</v>
      </c>
      <c r="D45" s="138" t="e">
        <f>Analisis!D215</f>
        <v>#REF!</v>
      </c>
      <c r="E45" s="138" t="e">
        <f ca="1">Analisis!E215</f>
        <v>#REF!</v>
      </c>
      <c r="F45" s="138" t="e">
        <f>Analisis!H215</f>
        <v>#REF!</v>
      </c>
      <c r="G45" s="138" t="e">
        <f>Analisis!H216</f>
        <v>#REF!</v>
      </c>
      <c r="H45" s="138" t="str">
        <f>Analisis!I216</f>
        <v>-</v>
      </c>
      <c r="I45" s="138" t="str">
        <f>Analisis!J216</f>
        <v>-</v>
      </c>
      <c r="J45" s="138" t="e">
        <f>Analisis!K216</f>
        <v>#REF!</v>
      </c>
      <c r="K45" s="137" t="e">
        <f>Analisis!M215</f>
        <v>#REF!</v>
      </c>
      <c r="L45" s="137" t="e">
        <f ca="1">Analisis!N215</f>
        <v>#REF!</v>
      </c>
      <c r="M45" s="137" t="e">
        <f>Analisis!O215</f>
        <v>#REF!</v>
      </c>
      <c r="N45" s="137" t="e">
        <f>Analisis!P215</f>
        <v>#REF!</v>
      </c>
    </row>
    <row r="46" spans="1:14" ht="15" customHeight="1">
      <c r="A46" s="47">
        <v>31</v>
      </c>
      <c r="B46" s="47">
        <v>31</v>
      </c>
      <c r="C46" s="49" t="e">
        <f ca="1">Analisis!C222</f>
        <v>#REF!</v>
      </c>
      <c r="D46" s="49" t="e">
        <f>Analisis!D222</f>
        <v>#REF!</v>
      </c>
      <c r="E46" s="49" t="e">
        <f ca="1">Analisis!E222</f>
        <v>#REF!</v>
      </c>
      <c r="F46" s="49" t="e">
        <f>Analisis!H222</f>
        <v>#REF!</v>
      </c>
      <c r="G46" s="49" t="e">
        <f>Analisis!H223</f>
        <v>#REF!</v>
      </c>
      <c r="H46" s="49" t="str">
        <f>Analisis!I223</f>
        <v>-</v>
      </c>
      <c r="I46" s="49" t="str">
        <f>Analisis!J223</f>
        <v>-</v>
      </c>
      <c r="J46" s="49" t="e">
        <f>Analisis!K223</f>
        <v>#REF!</v>
      </c>
      <c r="K46" s="47" t="e">
        <f>Analisis!M222</f>
        <v>#REF!</v>
      </c>
      <c r="L46" s="47" t="e">
        <f ca="1">Analisis!N222</f>
        <v>#REF!</v>
      </c>
      <c r="M46" s="47" t="e">
        <f>Analisis!O222</f>
        <v>#REF!</v>
      </c>
      <c r="N46" s="47" t="e">
        <f>Analisis!P222</f>
        <v>#REF!</v>
      </c>
    </row>
    <row r="47" spans="1:14" ht="15" customHeight="1">
      <c r="A47" s="47">
        <v>32</v>
      </c>
      <c r="B47" s="47">
        <v>32</v>
      </c>
      <c r="C47" s="49" t="e">
        <f ca="1">Analisis!C229</f>
        <v>#REF!</v>
      </c>
      <c r="D47" s="49" t="e">
        <f>Analisis!D229</f>
        <v>#REF!</v>
      </c>
      <c r="E47" s="49" t="e">
        <f ca="1">Analisis!E229</f>
        <v>#REF!</v>
      </c>
      <c r="F47" s="49" t="e">
        <f>Analisis!H229</f>
        <v>#REF!</v>
      </c>
      <c r="G47" s="49" t="e">
        <f>Analisis!H230</f>
        <v>#REF!</v>
      </c>
      <c r="H47" s="49" t="str">
        <f>Analisis!I230</f>
        <v>-</v>
      </c>
      <c r="I47" s="49" t="str">
        <f>Analisis!J230</f>
        <v>-</v>
      </c>
      <c r="J47" s="49" t="e">
        <f>Analisis!K230</f>
        <v>#REF!</v>
      </c>
      <c r="K47" s="47" t="e">
        <f>Analisis!M229</f>
        <v>#REF!</v>
      </c>
      <c r="L47" s="47" t="e">
        <f ca="1">Analisis!N229</f>
        <v>#REF!</v>
      </c>
      <c r="M47" s="47" t="e">
        <f>Analisis!O229</f>
        <v>#REF!</v>
      </c>
      <c r="N47" s="47" t="e">
        <f>Analisis!P229</f>
        <v>#REF!</v>
      </c>
    </row>
    <row r="48" spans="1:14" ht="15" customHeight="1">
      <c r="A48" s="47">
        <v>33</v>
      </c>
      <c r="B48" s="47">
        <v>33</v>
      </c>
      <c r="C48" s="49" t="e">
        <f ca="1">Analisis!C236</f>
        <v>#REF!</v>
      </c>
      <c r="D48" s="49" t="e">
        <f>Analisis!D236</f>
        <v>#REF!</v>
      </c>
      <c r="E48" s="49" t="e">
        <f ca="1">Analisis!E236</f>
        <v>#REF!</v>
      </c>
      <c r="F48" s="49" t="e">
        <f>Analisis!H236</f>
        <v>#REF!</v>
      </c>
      <c r="G48" s="49" t="e">
        <f>Analisis!H237</f>
        <v>#REF!</v>
      </c>
      <c r="H48" s="49" t="str">
        <f>Analisis!I237</f>
        <v>-</v>
      </c>
      <c r="I48" s="49" t="str">
        <f>Analisis!J237</f>
        <v>-</v>
      </c>
      <c r="J48" s="49" t="e">
        <f>Analisis!K237</f>
        <v>#REF!</v>
      </c>
      <c r="K48" s="47" t="e">
        <f>Analisis!M236</f>
        <v>#REF!</v>
      </c>
      <c r="L48" s="47" t="e">
        <f ca="1">Analisis!N236</f>
        <v>#REF!</v>
      </c>
      <c r="M48" s="47" t="e">
        <f>Analisis!O236</f>
        <v>#REF!</v>
      </c>
      <c r="N48" s="47" t="e">
        <f>Analisis!P236</f>
        <v>#REF!</v>
      </c>
    </row>
    <row r="49" spans="1:14" ht="15" customHeight="1">
      <c r="A49" s="47">
        <v>34</v>
      </c>
      <c r="B49" s="47">
        <v>34</v>
      </c>
      <c r="C49" s="49" t="e">
        <f ca="1">Analisis!C243</f>
        <v>#REF!</v>
      </c>
      <c r="D49" s="49" t="e">
        <f>Analisis!D243</f>
        <v>#REF!</v>
      </c>
      <c r="E49" s="49" t="e">
        <f ca="1">Analisis!E243</f>
        <v>#REF!</v>
      </c>
      <c r="F49" s="49" t="e">
        <f>Analisis!H243</f>
        <v>#REF!</v>
      </c>
      <c r="G49" s="49" t="e">
        <f>Analisis!H244</f>
        <v>#REF!</v>
      </c>
      <c r="H49" s="49" t="str">
        <f>Analisis!I244</f>
        <v>-</v>
      </c>
      <c r="I49" s="49" t="str">
        <f>Analisis!J244</f>
        <v>-</v>
      </c>
      <c r="J49" s="49" t="e">
        <f>Analisis!K244</f>
        <v>#REF!</v>
      </c>
      <c r="K49" s="47" t="e">
        <f>Analisis!M243</f>
        <v>#REF!</v>
      </c>
      <c r="L49" s="47" t="e">
        <f ca="1">Analisis!N243</f>
        <v>#REF!</v>
      </c>
      <c r="M49" s="47" t="e">
        <f>Analisis!O243</f>
        <v>#REF!</v>
      </c>
      <c r="N49" s="47" t="e">
        <f>Analisis!P243</f>
        <v>#REF!</v>
      </c>
    </row>
    <row r="50" spans="1:14" ht="15" customHeight="1">
      <c r="A50" s="47">
        <v>35</v>
      </c>
      <c r="B50" s="47">
        <v>35</v>
      </c>
      <c r="C50" s="49" t="e">
        <f ca="1">Analisis!C250</f>
        <v>#REF!</v>
      </c>
      <c r="D50" s="49" t="e">
        <f>Analisis!D250</f>
        <v>#REF!</v>
      </c>
      <c r="E50" s="49" t="e">
        <f ca="1">Analisis!E250</f>
        <v>#REF!</v>
      </c>
      <c r="F50" s="49" t="e">
        <f>Analisis!H250</f>
        <v>#REF!</v>
      </c>
      <c r="G50" s="49" t="e">
        <f>Analisis!H251</f>
        <v>#REF!</v>
      </c>
      <c r="H50" s="49" t="str">
        <f>Analisis!I251</f>
        <v>-</v>
      </c>
      <c r="I50" s="49" t="str">
        <f>Analisis!J251</f>
        <v>-</v>
      </c>
      <c r="J50" s="49" t="e">
        <f>Analisis!K251</f>
        <v>#REF!</v>
      </c>
      <c r="K50" s="47" t="e">
        <f>Analisis!M250</f>
        <v>#REF!</v>
      </c>
      <c r="L50" s="47" t="e">
        <f ca="1">Analisis!N250</f>
        <v>#REF!</v>
      </c>
      <c r="M50" s="47" t="e">
        <f>Analisis!O250</f>
        <v>#REF!</v>
      </c>
      <c r="N50" s="47" t="e">
        <f>Analisis!P250</f>
        <v>#REF!</v>
      </c>
    </row>
    <row r="51" spans="1:14" ht="15" customHeight="1">
      <c r="A51" s="47">
        <v>36</v>
      </c>
      <c r="B51" s="47">
        <v>36</v>
      </c>
      <c r="C51" s="49" t="e">
        <f ca="1">Analisis!C257</f>
        <v>#REF!</v>
      </c>
      <c r="D51" s="49" t="e">
        <f>Analisis!D257</f>
        <v>#REF!</v>
      </c>
      <c r="E51" s="49" t="e">
        <f ca="1">Analisis!E257</f>
        <v>#REF!</v>
      </c>
      <c r="F51" s="49" t="e">
        <f>Analisis!H257</f>
        <v>#REF!</v>
      </c>
      <c r="G51" s="49" t="e">
        <f>Analisis!H258</f>
        <v>#REF!</v>
      </c>
      <c r="H51" s="49" t="str">
        <f>Analisis!I258</f>
        <v>-</v>
      </c>
      <c r="I51" s="49" t="str">
        <f>Analisis!J258</f>
        <v>-</v>
      </c>
      <c r="J51" s="49" t="e">
        <f>Analisis!K258</f>
        <v>#REF!</v>
      </c>
      <c r="K51" s="47" t="e">
        <f>Analisis!M257</f>
        <v>#REF!</v>
      </c>
      <c r="L51" s="47" t="e">
        <f ca="1">Analisis!N257</f>
        <v>#REF!</v>
      </c>
      <c r="M51" s="47" t="e">
        <f>Analisis!O257</f>
        <v>#REF!</v>
      </c>
      <c r="N51" s="47" t="e">
        <f>Analisis!P257</f>
        <v>#REF!</v>
      </c>
    </row>
    <row r="52" spans="1:14" ht="15" customHeight="1">
      <c r="A52" s="47">
        <v>37</v>
      </c>
      <c r="B52" s="47">
        <v>37</v>
      </c>
      <c r="C52" s="49" t="e">
        <f ca="1">Analisis!C264</f>
        <v>#REF!</v>
      </c>
      <c r="D52" s="49" t="e">
        <f>Analisis!D264</f>
        <v>#REF!</v>
      </c>
      <c r="E52" s="49" t="e">
        <f ca="1">Analisis!E264</f>
        <v>#REF!</v>
      </c>
      <c r="F52" s="49" t="e">
        <f>Analisis!H264</f>
        <v>#REF!</v>
      </c>
      <c r="G52" s="49" t="e">
        <f>Analisis!H265</f>
        <v>#REF!</v>
      </c>
      <c r="H52" s="49" t="str">
        <f>Analisis!I265</f>
        <v>-</v>
      </c>
      <c r="I52" s="49" t="str">
        <f>Analisis!J265</f>
        <v>-</v>
      </c>
      <c r="J52" s="49" t="e">
        <f>Analisis!K265</f>
        <v>#REF!</v>
      </c>
      <c r="K52" s="47" t="e">
        <f>Analisis!M264</f>
        <v>#REF!</v>
      </c>
      <c r="L52" s="47" t="e">
        <f ca="1">Analisis!N264</f>
        <v>#REF!</v>
      </c>
      <c r="M52" s="47" t="e">
        <f>Analisis!O264</f>
        <v>#REF!</v>
      </c>
      <c r="N52" s="47" t="e">
        <f>Analisis!P264</f>
        <v>#REF!</v>
      </c>
    </row>
    <row r="53" spans="1:14" ht="15" customHeight="1">
      <c r="A53" s="47">
        <v>38</v>
      </c>
      <c r="B53" s="47">
        <v>38</v>
      </c>
      <c r="C53" s="49" t="e">
        <f ca="1">Analisis!C271</f>
        <v>#REF!</v>
      </c>
      <c r="D53" s="49" t="e">
        <f>Analisis!D271</f>
        <v>#REF!</v>
      </c>
      <c r="E53" s="49" t="e">
        <f ca="1">Analisis!E271</f>
        <v>#REF!</v>
      </c>
      <c r="F53" s="49" t="e">
        <f>Analisis!H271</f>
        <v>#REF!</v>
      </c>
      <c r="G53" s="49" t="e">
        <f>Analisis!H272</f>
        <v>#REF!</v>
      </c>
      <c r="H53" s="49" t="str">
        <f>Analisis!I272</f>
        <v>-</v>
      </c>
      <c r="I53" s="49" t="str">
        <f>Analisis!J272</f>
        <v>-</v>
      </c>
      <c r="J53" s="49" t="e">
        <f>Analisis!K272</f>
        <v>#REF!</v>
      </c>
      <c r="K53" s="47" t="e">
        <f>Analisis!M271</f>
        <v>#REF!</v>
      </c>
      <c r="L53" s="47" t="e">
        <f ca="1">Analisis!N271</f>
        <v>#REF!</v>
      </c>
      <c r="M53" s="47" t="e">
        <f>Analisis!O271</f>
        <v>#REF!</v>
      </c>
      <c r="N53" s="47" t="e">
        <f>Analisis!P271</f>
        <v>#REF!</v>
      </c>
    </row>
    <row r="54" spans="1:14" ht="15" customHeight="1">
      <c r="A54" s="47">
        <v>39</v>
      </c>
      <c r="B54" s="47">
        <v>39</v>
      </c>
      <c r="C54" s="49" t="e">
        <f ca="1">Analisis!C278</f>
        <v>#REF!</v>
      </c>
      <c r="D54" s="49" t="e">
        <f>Analisis!D278</f>
        <v>#REF!</v>
      </c>
      <c r="E54" s="49" t="e">
        <f ca="1">Analisis!E278</f>
        <v>#REF!</v>
      </c>
      <c r="F54" s="49" t="e">
        <f>Analisis!H278</f>
        <v>#REF!</v>
      </c>
      <c r="G54" s="49" t="e">
        <f>Analisis!H279</f>
        <v>#REF!</v>
      </c>
      <c r="H54" s="49" t="str">
        <f>Analisis!I279</f>
        <v>-</v>
      </c>
      <c r="I54" s="49" t="str">
        <f>Analisis!J279</f>
        <v>-</v>
      </c>
      <c r="J54" s="49" t="e">
        <f>Analisis!K279</f>
        <v>#REF!</v>
      </c>
      <c r="K54" s="47" t="e">
        <f>Analisis!M278</f>
        <v>#REF!</v>
      </c>
      <c r="L54" s="47" t="e">
        <f ca="1">Analisis!N278</f>
        <v>#REF!</v>
      </c>
      <c r="M54" s="47" t="e">
        <f>Analisis!O278</f>
        <v>#REF!</v>
      </c>
      <c r="N54" s="47" t="e">
        <f>Analisis!P278</f>
        <v>#REF!</v>
      </c>
    </row>
    <row r="55" spans="1:14" ht="15" customHeight="1">
      <c r="A55" s="47">
        <v>40</v>
      </c>
      <c r="B55" s="47">
        <v>40</v>
      </c>
      <c r="C55" s="49" t="e">
        <f ca="1">Analisis!C285</f>
        <v>#REF!</v>
      </c>
      <c r="D55" s="49" t="e">
        <f>Analisis!D285</f>
        <v>#REF!</v>
      </c>
      <c r="E55" s="49" t="e">
        <f ca="1">Analisis!E285</f>
        <v>#REF!</v>
      </c>
      <c r="F55" s="49" t="e">
        <f>Analisis!H285</f>
        <v>#REF!</v>
      </c>
      <c r="G55" s="49" t="e">
        <f>Analisis!H286</f>
        <v>#REF!</v>
      </c>
      <c r="H55" s="49" t="str">
        <f>Analisis!I286</f>
        <v>-</v>
      </c>
      <c r="I55" s="49" t="str">
        <f>Analisis!J286</f>
        <v>-</v>
      </c>
      <c r="J55" s="49" t="e">
        <f>Analisis!K286</f>
        <v>#REF!</v>
      </c>
      <c r="K55" s="47" t="e">
        <f>Analisis!M285</f>
        <v>#REF!</v>
      </c>
      <c r="L55" s="47" t="e">
        <f ca="1">Analisis!N285</f>
        <v>#REF!</v>
      </c>
      <c r="M55" s="47" t="e">
        <f>Analisis!O285</f>
        <v>#REF!</v>
      </c>
      <c r="N55" s="47" t="e">
        <f>Analisis!P285</f>
        <v>#REF!</v>
      </c>
    </row>
    <row r="56" spans="1:14" ht="15" customHeight="1">
      <c r="A56" s="47">
        <v>41</v>
      </c>
      <c r="B56" s="47">
        <v>41</v>
      </c>
      <c r="C56" s="49" t="e">
        <f ca="1">Analisis!C292</f>
        <v>#REF!</v>
      </c>
      <c r="D56" s="49" t="e">
        <f>Analisis!D292</f>
        <v>#REF!</v>
      </c>
      <c r="E56" s="49" t="e">
        <f ca="1">Analisis!E292</f>
        <v>#REF!</v>
      </c>
      <c r="F56" s="49" t="e">
        <f>Analisis!H292</f>
        <v>#REF!</v>
      </c>
      <c r="G56" s="49" t="e">
        <f>Analisis!H293</f>
        <v>#REF!</v>
      </c>
      <c r="H56" s="49" t="str">
        <f>Analisis!I293</f>
        <v>-</v>
      </c>
      <c r="I56" s="49" t="str">
        <f>Analisis!J293</f>
        <v>-</v>
      </c>
      <c r="J56" s="49" t="e">
        <f>Analisis!K293</f>
        <v>#REF!</v>
      </c>
      <c r="K56" s="47" t="e">
        <f>Analisis!M292</f>
        <v>#REF!</v>
      </c>
      <c r="L56" s="47" t="e">
        <f ca="1">Analisis!N292</f>
        <v>#REF!</v>
      </c>
      <c r="M56" s="47" t="e">
        <f>Analisis!O292</f>
        <v>#REF!</v>
      </c>
      <c r="N56" s="47" t="e">
        <f>Analisis!P292</f>
        <v>#REF!</v>
      </c>
    </row>
    <row r="57" spans="1:14" ht="15" customHeight="1">
      <c r="A57" s="47">
        <v>42</v>
      </c>
      <c r="B57" s="47">
        <v>42</v>
      </c>
      <c r="C57" s="49" t="e">
        <f ca="1">Analisis!C299</f>
        <v>#REF!</v>
      </c>
      <c r="D57" s="49" t="e">
        <f>Analisis!D299</f>
        <v>#REF!</v>
      </c>
      <c r="E57" s="49" t="e">
        <f ca="1">Analisis!E299</f>
        <v>#REF!</v>
      </c>
      <c r="F57" s="49" t="e">
        <f>Analisis!H299</f>
        <v>#REF!</v>
      </c>
      <c r="G57" s="49" t="e">
        <f>Analisis!H300</f>
        <v>#REF!</v>
      </c>
      <c r="H57" s="49" t="str">
        <f>Analisis!I300</f>
        <v>-</v>
      </c>
      <c r="I57" s="49" t="str">
        <f>Analisis!J300</f>
        <v>-</v>
      </c>
      <c r="J57" s="49" t="e">
        <f>Analisis!K300</f>
        <v>#REF!</v>
      </c>
      <c r="K57" s="47" t="e">
        <f>Analisis!M299</f>
        <v>#REF!</v>
      </c>
      <c r="L57" s="47" t="e">
        <f ca="1">Analisis!N299</f>
        <v>#REF!</v>
      </c>
      <c r="M57" s="47" t="e">
        <f>Analisis!O299</f>
        <v>#REF!</v>
      </c>
      <c r="N57" s="47" t="e">
        <f>Analisis!P299</f>
        <v>#REF!</v>
      </c>
    </row>
    <row r="58" spans="1:14" ht="15" customHeight="1">
      <c r="A58" s="47">
        <v>43</v>
      </c>
      <c r="B58" s="47">
        <v>43</v>
      </c>
      <c r="C58" s="49" t="e">
        <f ca="1">Analisis!C306</f>
        <v>#REF!</v>
      </c>
      <c r="D58" s="49" t="e">
        <f>Analisis!D306</f>
        <v>#REF!</v>
      </c>
      <c r="E58" s="49" t="e">
        <f ca="1">Analisis!E306</f>
        <v>#REF!</v>
      </c>
      <c r="F58" s="49" t="e">
        <f>Analisis!H306</f>
        <v>#REF!</v>
      </c>
      <c r="G58" s="139" t="e">
        <f>Analisis!H307</f>
        <v>#REF!</v>
      </c>
      <c r="H58" s="139" t="str">
        <f>Analisis!I307</f>
        <v>-</v>
      </c>
      <c r="I58" s="139" t="str">
        <f>Analisis!J307</f>
        <v>-</v>
      </c>
      <c r="J58" s="139" t="e">
        <f>Analisis!K307</f>
        <v>#REF!</v>
      </c>
      <c r="K58" s="47" t="e">
        <f>Analisis!M306</f>
        <v>#REF!</v>
      </c>
      <c r="L58" s="47" t="e">
        <f ca="1">Analisis!N306</f>
        <v>#REF!</v>
      </c>
      <c r="M58" s="47" t="e">
        <f>Analisis!O306</f>
        <v>#REF!</v>
      </c>
      <c r="N58" s="47" t="e">
        <f>Analisis!P306</f>
        <v>#REF!</v>
      </c>
    </row>
    <row r="59" spans="1:14" ht="15" customHeight="1">
      <c r="A59" s="47">
        <v>44</v>
      </c>
      <c r="B59" s="47">
        <v>44</v>
      </c>
      <c r="C59" s="49" t="e">
        <f ca="1">Analisis!C313</f>
        <v>#REF!</v>
      </c>
      <c r="D59" s="49" t="e">
        <f>Analisis!D313</f>
        <v>#REF!</v>
      </c>
      <c r="E59" s="49" t="e">
        <f ca="1">Analisis!E313</f>
        <v>#REF!</v>
      </c>
      <c r="F59" s="49" t="e">
        <f>Analisis!H313</f>
        <v>#REF!</v>
      </c>
      <c r="G59" s="49" t="e">
        <f>Analisis!H314</f>
        <v>#REF!</v>
      </c>
      <c r="H59" s="49" t="str">
        <f>Analisis!I314</f>
        <v>-</v>
      </c>
      <c r="I59" s="49" t="str">
        <f>Analisis!J314</f>
        <v>-</v>
      </c>
      <c r="J59" s="49" t="e">
        <f>Analisis!K314</f>
        <v>#REF!</v>
      </c>
      <c r="K59" s="47" t="e">
        <f>Analisis!M313</f>
        <v>#REF!</v>
      </c>
      <c r="L59" s="47" t="e">
        <f ca="1">Analisis!N313</f>
        <v>#REF!</v>
      </c>
      <c r="M59" s="47" t="e">
        <f>Analisis!O313</f>
        <v>#REF!</v>
      </c>
      <c r="N59" s="47" t="e">
        <f>Analisis!P313</f>
        <v>#REF!</v>
      </c>
    </row>
    <row r="60" spans="1:14" ht="15" customHeight="1">
      <c r="A60" s="47">
        <v>45</v>
      </c>
      <c r="B60" s="47">
        <v>45</v>
      </c>
      <c r="C60" s="49" t="e">
        <f ca="1">Analisis!C320</f>
        <v>#REF!</v>
      </c>
      <c r="D60" s="49" t="e">
        <f>Analisis!D320</f>
        <v>#REF!</v>
      </c>
      <c r="E60" s="49" t="e">
        <f ca="1">Analisis!E320</f>
        <v>#REF!</v>
      </c>
      <c r="F60" s="49" t="e">
        <f>Analisis!H320</f>
        <v>#REF!</v>
      </c>
      <c r="G60" s="49" t="e">
        <f>Analisis!H321</f>
        <v>#REF!</v>
      </c>
      <c r="H60" s="49" t="str">
        <f>Analisis!I321</f>
        <v>-</v>
      </c>
      <c r="I60" s="49" t="str">
        <f>Analisis!J321</f>
        <v>-</v>
      </c>
      <c r="J60" s="49" t="e">
        <f>Analisis!K321</f>
        <v>#REF!</v>
      </c>
      <c r="K60" s="47" t="e">
        <f>Analisis!M320</f>
        <v>#REF!</v>
      </c>
      <c r="L60" s="47" t="e">
        <f ca="1">Analisis!N320</f>
        <v>#REF!</v>
      </c>
      <c r="M60" s="47" t="e">
        <f>Analisis!O320</f>
        <v>#REF!</v>
      </c>
      <c r="N60" s="47" t="e">
        <f>Analisis!P320</f>
        <v>#REF!</v>
      </c>
    </row>
    <row r="61" spans="1:14" ht="15" customHeight="1">
      <c r="A61" s="47">
        <v>46</v>
      </c>
      <c r="B61" s="47">
        <v>46</v>
      </c>
      <c r="C61" s="49" t="e">
        <f ca="1">Analisis!C327</f>
        <v>#REF!</v>
      </c>
      <c r="D61" s="49" t="e">
        <f>Analisis!D327</f>
        <v>#REF!</v>
      </c>
      <c r="E61" s="49" t="e">
        <f ca="1">Analisis!E327</f>
        <v>#REF!</v>
      </c>
      <c r="F61" s="49" t="e">
        <f>Analisis!H327</f>
        <v>#REF!</v>
      </c>
      <c r="G61" s="49" t="e">
        <f>Analisis!H328</f>
        <v>#REF!</v>
      </c>
      <c r="H61" s="49" t="str">
        <f>Analisis!I328</f>
        <v>-</v>
      </c>
      <c r="I61" s="49" t="str">
        <f>Analisis!J328</f>
        <v>-</v>
      </c>
      <c r="J61" s="49" t="e">
        <f>Analisis!K328</f>
        <v>#REF!</v>
      </c>
      <c r="K61" s="47" t="e">
        <f>Analisis!M327</f>
        <v>#REF!</v>
      </c>
      <c r="L61" s="47" t="e">
        <f ca="1">Analisis!N327</f>
        <v>#REF!</v>
      </c>
      <c r="M61" s="47" t="e">
        <f>Analisis!O327</f>
        <v>#REF!</v>
      </c>
      <c r="N61" s="47" t="e">
        <f>Analisis!P327</f>
        <v>#REF!</v>
      </c>
    </row>
    <row r="62" spans="1:14" ht="15" customHeight="1">
      <c r="A62" s="47">
        <v>47</v>
      </c>
      <c r="B62" s="47">
        <v>47</v>
      </c>
      <c r="C62" s="49" t="e">
        <f ca="1">Analisis!C334</f>
        <v>#REF!</v>
      </c>
      <c r="D62" s="49" t="e">
        <f>Analisis!D334</f>
        <v>#REF!</v>
      </c>
      <c r="E62" s="49" t="e">
        <f ca="1">Analisis!E334</f>
        <v>#REF!</v>
      </c>
      <c r="F62" s="49" t="e">
        <f>Analisis!H334</f>
        <v>#REF!</v>
      </c>
      <c r="G62" s="49" t="e">
        <f>Analisis!H335</f>
        <v>#REF!</v>
      </c>
      <c r="H62" s="49" t="str">
        <f>Analisis!I335</f>
        <v>-</v>
      </c>
      <c r="I62" s="49" t="str">
        <f>Analisis!J335</f>
        <v>-</v>
      </c>
      <c r="J62" s="49" t="e">
        <f>Analisis!K335</f>
        <v>#REF!</v>
      </c>
      <c r="K62" s="47" t="e">
        <f>Analisis!M334</f>
        <v>#REF!</v>
      </c>
      <c r="L62" s="47" t="e">
        <f ca="1">Analisis!N334</f>
        <v>#REF!</v>
      </c>
      <c r="M62" s="47" t="e">
        <f>Analisis!O334</f>
        <v>#REF!</v>
      </c>
      <c r="N62" s="47" t="e">
        <f>Analisis!P334</f>
        <v>#REF!</v>
      </c>
    </row>
    <row r="63" spans="1:14" ht="15" customHeight="1">
      <c r="A63" s="47">
        <v>48</v>
      </c>
      <c r="B63" s="47">
        <v>48</v>
      </c>
      <c r="C63" s="49" t="e">
        <f ca="1">Analisis!C341</f>
        <v>#REF!</v>
      </c>
      <c r="D63" s="49" t="e">
        <f>Analisis!D341</f>
        <v>#REF!</v>
      </c>
      <c r="E63" s="49" t="e">
        <f ca="1">Analisis!E341</f>
        <v>#REF!</v>
      </c>
      <c r="F63" s="49" t="e">
        <f>Analisis!H341</f>
        <v>#REF!</v>
      </c>
      <c r="G63" s="49" t="e">
        <f>Analisis!H342</f>
        <v>#REF!</v>
      </c>
      <c r="H63" s="49" t="str">
        <f>Analisis!I342</f>
        <v>-</v>
      </c>
      <c r="I63" s="49" t="str">
        <f>Analisis!J342</f>
        <v>-</v>
      </c>
      <c r="J63" s="49" t="e">
        <f>Analisis!K342</f>
        <v>#REF!</v>
      </c>
      <c r="K63" s="47" t="e">
        <f>Analisis!M341</f>
        <v>#REF!</v>
      </c>
      <c r="L63" s="47" t="e">
        <f ca="1">Analisis!N341</f>
        <v>#REF!</v>
      </c>
      <c r="M63" s="47" t="e">
        <f>Analisis!O341</f>
        <v>#REF!</v>
      </c>
      <c r="N63" s="47" t="e">
        <f>Analisis!P341</f>
        <v>#REF!</v>
      </c>
    </row>
    <row r="64" spans="1:14" ht="15" customHeight="1">
      <c r="A64" s="47">
        <v>49</v>
      </c>
      <c r="B64" s="47">
        <v>49</v>
      </c>
      <c r="C64" s="49" t="e">
        <f ca="1">Analisis!C348</f>
        <v>#REF!</v>
      </c>
      <c r="D64" s="49" t="e">
        <f>Analisis!D348</f>
        <v>#REF!</v>
      </c>
      <c r="E64" s="49" t="e">
        <f ca="1">Analisis!E348</f>
        <v>#REF!</v>
      </c>
      <c r="F64" s="49" t="e">
        <f>Analisis!H348</f>
        <v>#REF!</v>
      </c>
      <c r="G64" s="49" t="e">
        <f>Analisis!H349</f>
        <v>#REF!</v>
      </c>
      <c r="H64" s="49" t="str">
        <f>Analisis!I349</f>
        <v>-</v>
      </c>
      <c r="I64" s="49" t="str">
        <f>Analisis!J349</f>
        <v>-</v>
      </c>
      <c r="J64" s="49" t="e">
        <f>Analisis!K349</f>
        <v>#REF!</v>
      </c>
      <c r="K64" s="47" t="e">
        <f>Analisis!M348</f>
        <v>#REF!</v>
      </c>
      <c r="L64" s="47" t="e">
        <f ca="1">Analisis!N348</f>
        <v>#REF!</v>
      </c>
      <c r="M64" s="47" t="e">
        <f>Analisis!O348</f>
        <v>#REF!</v>
      </c>
      <c r="N64" s="47" t="e">
        <f>Analisis!P348</f>
        <v>#REF!</v>
      </c>
    </row>
    <row r="65" spans="1:14" ht="15" customHeight="1">
      <c r="A65" s="47">
        <v>50</v>
      </c>
      <c r="B65" s="47">
        <v>50</v>
      </c>
      <c r="C65" s="49" t="e">
        <f ca="1">Analisis!C355</f>
        <v>#REF!</v>
      </c>
      <c r="D65" s="49" t="e">
        <f>Analisis!D355</f>
        <v>#REF!</v>
      </c>
      <c r="E65" s="49" t="e">
        <f ca="1">Analisis!E355</f>
        <v>#REF!</v>
      </c>
      <c r="F65" s="49" t="e">
        <f>Analisis!H355</f>
        <v>#REF!</v>
      </c>
      <c r="G65" s="49" t="e">
        <f>Analisis!H356</f>
        <v>#REF!</v>
      </c>
      <c r="H65" s="49" t="str">
        <f>Analisis!I356</f>
        <v>-</v>
      </c>
      <c r="I65" s="49" t="str">
        <f>Analisis!J356</f>
        <v>-</v>
      </c>
      <c r="J65" s="49" t="e">
        <f>Analisis!K356</f>
        <v>#REF!</v>
      </c>
      <c r="K65" s="47" t="e">
        <f>Analisis!M355</f>
        <v>#REF!</v>
      </c>
      <c r="L65" s="47" t="e">
        <f ca="1">Analisis!N355</f>
        <v>#REF!</v>
      </c>
      <c r="M65" s="47" t="e">
        <f>Analisis!O355</f>
        <v>#REF!</v>
      </c>
      <c r="N65" s="47" t="e">
        <f>Analisis!P355</f>
        <v>#REF!</v>
      </c>
    </row>
    <row r="66" spans="1:14" ht="15" customHeight="1">
      <c r="A66" s="52"/>
      <c r="B66" s="52"/>
      <c r="C66" s="53"/>
      <c r="D66" s="53"/>
      <c r="E66" s="53"/>
      <c r="F66" s="53"/>
      <c r="G66" s="53"/>
      <c r="H66" s="53"/>
      <c r="I66" s="53"/>
      <c r="J66" s="53"/>
      <c r="K66" s="52"/>
      <c r="L66" s="52"/>
      <c r="M66" s="52"/>
      <c r="N66" s="52"/>
    </row>
    <row r="67" spans="1:14">
      <c r="M67" s="136" t="e">
        <f>#REF!</f>
        <v>#REF!</v>
      </c>
    </row>
    <row r="68" spans="1:14">
      <c r="C68" s="574" t="s">
        <v>54</v>
      </c>
      <c r="D68" s="574"/>
      <c r="E68" s="574"/>
      <c r="F68" s="574"/>
      <c r="G68" s="135"/>
      <c r="H68" s="135"/>
      <c r="I68" s="135"/>
      <c r="J68" s="135"/>
      <c r="K68" s="68"/>
      <c r="L68" s="68"/>
      <c r="M68" s="68"/>
    </row>
    <row r="69" spans="1:14">
      <c r="C69" s="749" t="str">
        <f>"Ka. "&amp;Home!F5</f>
        <v>Ka. SMK NEGERI 3 BANDUNG</v>
      </c>
      <c r="D69" s="749"/>
      <c r="E69" s="749"/>
      <c r="F69" s="749"/>
      <c r="G69" s="749"/>
      <c r="H69" s="749"/>
      <c r="I69" s="135"/>
      <c r="J69" s="135"/>
      <c r="K69" s="68"/>
      <c r="L69" s="68"/>
      <c r="M69" s="136" t="s">
        <v>38</v>
      </c>
    </row>
    <row r="70" spans="1:14">
      <c r="C70" s="7"/>
      <c r="D70" s="7"/>
      <c r="E70" s="7"/>
      <c r="F70" s="135"/>
      <c r="G70" s="135"/>
      <c r="H70" s="135"/>
      <c r="I70" s="135"/>
      <c r="J70" s="135"/>
      <c r="K70" s="68"/>
      <c r="L70" s="68"/>
      <c r="M70" s="68"/>
    </row>
    <row r="71" spans="1:14">
      <c r="C71" s="7"/>
      <c r="D71" s="7"/>
      <c r="E71" s="7"/>
      <c r="F71" s="135"/>
      <c r="G71" s="135"/>
      <c r="H71" s="135"/>
      <c r="I71" s="135"/>
      <c r="J71" s="135"/>
      <c r="K71" s="68"/>
      <c r="L71" s="68"/>
      <c r="M71" s="68"/>
    </row>
    <row r="72" spans="1:14">
      <c r="C72" s="7"/>
      <c r="D72" s="7"/>
      <c r="E72" s="7"/>
      <c r="F72" s="135"/>
      <c r="G72" s="135"/>
      <c r="H72" s="135"/>
      <c r="I72" s="135"/>
      <c r="J72" s="135"/>
      <c r="K72" s="68"/>
      <c r="L72" s="68"/>
      <c r="M72" s="68"/>
    </row>
    <row r="73" spans="1:14">
      <c r="C73" s="574" t="str">
        <f>Data!D8</f>
        <v>Dra. EUIS PURNAMA, M.M.Pd</v>
      </c>
      <c r="D73" s="574"/>
      <c r="E73" s="574"/>
      <c r="F73" s="574"/>
      <c r="G73" s="574"/>
      <c r="H73" s="574"/>
      <c r="I73" s="135"/>
      <c r="J73" s="135"/>
      <c r="K73" s="68"/>
      <c r="L73" s="68"/>
      <c r="M73" s="136" t="str">
        <f>Home!F6</f>
        <v>NINA MARDIANA, S.Pd</v>
      </c>
    </row>
    <row r="74" spans="1:14">
      <c r="C74" s="574" t="str">
        <f>Data!D9</f>
        <v>196108161988032000</v>
      </c>
      <c r="D74" s="574"/>
      <c r="E74" s="574"/>
      <c r="F74" s="574"/>
      <c r="G74" s="574"/>
      <c r="H74" s="574"/>
      <c r="I74" s="135"/>
      <c r="J74" s="135"/>
      <c r="K74" s="68"/>
      <c r="L74" s="68"/>
      <c r="M74" s="136" t="str">
        <f>Home!F7</f>
        <v>197712122009022000</v>
      </c>
    </row>
    <row r="75" spans="1:14">
      <c r="C75" s="7"/>
      <c r="D75" s="7"/>
      <c r="E75" s="7"/>
      <c r="F75" s="135"/>
      <c r="G75" s="135"/>
      <c r="H75" s="135"/>
      <c r="I75" s="135"/>
      <c r="J75" s="135"/>
      <c r="K75" s="68"/>
      <c r="L75" s="68"/>
      <c r="M75" s="68"/>
    </row>
  </sheetData>
  <sheetProtection password="DFF9" sheet="1" objects="1" scenarios="1"/>
  <mergeCells count="34">
    <mergeCell ref="F6:I6"/>
    <mergeCell ref="F7:I7"/>
    <mergeCell ref="A13:A15"/>
    <mergeCell ref="M14:M15"/>
    <mergeCell ref="N14:N15"/>
    <mergeCell ref="E14:E15"/>
    <mergeCell ref="D14:D15"/>
    <mergeCell ref="C14:C15"/>
    <mergeCell ref="B13:B15"/>
    <mergeCell ref="K14:K15"/>
    <mergeCell ref="F8:I8"/>
    <mergeCell ref="F9:I9"/>
    <mergeCell ref="F10:I10"/>
    <mergeCell ref="K3:L3"/>
    <mergeCell ref="K4:L4"/>
    <mergeCell ref="K5:L5"/>
    <mergeCell ref="K6:L6"/>
    <mergeCell ref="K7:L7"/>
    <mergeCell ref="C69:H69"/>
    <mergeCell ref="C73:H73"/>
    <mergeCell ref="C74:H74"/>
    <mergeCell ref="C68:F68"/>
    <mergeCell ref="C1:M1"/>
    <mergeCell ref="C13:E13"/>
    <mergeCell ref="F13:J13"/>
    <mergeCell ref="K13:N13"/>
    <mergeCell ref="K10:L10"/>
    <mergeCell ref="F14:J14"/>
    <mergeCell ref="L14:L15"/>
    <mergeCell ref="K8:L8"/>
    <mergeCell ref="K9:L9"/>
    <mergeCell ref="F3:I3"/>
    <mergeCell ref="F4:I4"/>
    <mergeCell ref="F5:I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G71"/>
  <sheetViews>
    <sheetView showGridLines="0" showRowColHeaders="0" workbookViewId="0">
      <selection activeCell="C15" sqref="C15:C51"/>
    </sheetView>
  </sheetViews>
  <sheetFormatPr defaultColWidth="0" defaultRowHeight="14.25" zeroHeight="1"/>
  <cols>
    <col min="1" max="1" width="4.140625" style="54" customWidth="1"/>
    <col min="2" max="2" width="4.7109375" style="54" customWidth="1"/>
    <col min="3" max="3" width="26.42578125" style="55" customWidth="1"/>
    <col min="4" max="4" width="42.140625" style="55" customWidth="1"/>
    <col min="5" max="5" width="30.7109375" style="55" customWidth="1"/>
    <col min="6" max="33" width="0" style="55" hidden="1" customWidth="1"/>
    <col min="34" max="16384" width="9.140625" style="55" hidden="1"/>
  </cols>
  <sheetData>
    <row r="1" spans="1:5" ht="18" customHeight="1">
      <c r="A1" s="62"/>
      <c r="B1" s="521" t="s">
        <v>64</v>
      </c>
      <c r="C1" s="522"/>
      <c r="D1" s="523"/>
      <c r="E1" s="332"/>
    </row>
    <row r="2" spans="1:5" ht="18" customHeight="1" thickBot="1">
      <c r="A2" s="62"/>
      <c r="B2" s="524"/>
      <c r="C2" s="525"/>
      <c r="D2" s="526"/>
      <c r="E2" s="332"/>
    </row>
    <row r="3" spans="1:5" ht="18" customHeight="1">
      <c r="A3" s="62"/>
      <c r="B3" s="59"/>
      <c r="C3" s="59"/>
      <c r="D3" s="59"/>
      <c r="E3" s="59"/>
    </row>
    <row r="4" spans="1:5" ht="18" customHeight="1">
      <c r="A4" s="63" t="s">
        <v>29</v>
      </c>
      <c r="B4" s="527" t="s">
        <v>77</v>
      </c>
      <c r="C4" s="527"/>
      <c r="D4" s="343" t="s">
        <v>241</v>
      </c>
      <c r="E4" s="337"/>
    </row>
    <row r="5" spans="1:5" ht="20.100000000000001" customHeight="1">
      <c r="A5" s="63" t="s">
        <v>30</v>
      </c>
      <c r="B5" s="527" t="s">
        <v>78</v>
      </c>
      <c r="C5" s="527"/>
      <c r="D5" s="343" t="s">
        <v>183</v>
      </c>
      <c r="E5" s="337"/>
    </row>
    <row r="6" spans="1:5" ht="20.100000000000001" customHeight="1">
      <c r="A6" s="63" t="s">
        <v>57</v>
      </c>
      <c r="B6" s="527" t="s">
        <v>58</v>
      </c>
      <c r="C6" s="527"/>
      <c r="D6" s="343" t="str">
        <f>Home!F5</f>
        <v>SMK NEGERI 3 BANDUNG</v>
      </c>
      <c r="E6" s="337"/>
    </row>
    <row r="7" spans="1:5" ht="20.100000000000001" customHeight="1">
      <c r="A7" s="63" t="s">
        <v>65</v>
      </c>
      <c r="B7" s="527" t="s">
        <v>59</v>
      </c>
      <c r="C7" s="527"/>
      <c r="D7" s="343" t="s">
        <v>242</v>
      </c>
      <c r="E7" s="337"/>
    </row>
    <row r="8" spans="1:5" ht="20.100000000000001" customHeight="1">
      <c r="A8" s="63" t="s">
        <v>66</v>
      </c>
      <c r="B8" s="527" t="s">
        <v>61</v>
      </c>
      <c r="C8" s="527"/>
      <c r="D8" s="343" t="s">
        <v>243</v>
      </c>
      <c r="E8" s="337"/>
    </row>
    <row r="9" spans="1:5" ht="20.100000000000001" customHeight="1">
      <c r="A9" s="63" t="s">
        <v>67</v>
      </c>
      <c r="B9" s="527" t="s">
        <v>62</v>
      </c>
      <c r="C9" s="527"/>
      <c r="D9" s="765" t="s">
        <v>244</v>
      </c>
      <c r="E9" s="337"/>
    </row>
    <row r="10" spans="1:5" ht="20.100000000000001" customHeight="1">
      <c r="A10" s="63" t="s">
        <v>68</v>
      </c>
      <c r="B10" s="520" t="s">
        <v>60</v>
      </c>
      <c r="C10" s="520"/>
      <c r="D10" s="343" t="str">
        <f>Home!F6</f>
        <v>NINA MARDIANA, S.Pd</v>
      </c>
      <c r="E10" s="337"/>
    </row>
    <row r="11" spans="1:5" ht="20.100000000000001" customHeight="1">
      <c r="A11" s="63" t="s">
        <v>76</v>
      </c>
      <c r="B11" s="520" t="s">
        <v>63</v>
      </c>
      <c r="C11" s="520"/>
      <c r="D11" s="343" t="str">
        <f>Home!F7</f>
        <v>197712122009022000</v>
      </c>
      <c r="E11" s="337"/>
    </row>
    <row r="12" spans="1:5" s="336" customFormat="1" ht="20.100000000000001" customHeight="1" thickBot="1">
      <c r="A12" s="333"/>
      <c r="B12" s="334"/>
      <c r="C12" s="334"/>
      <c r="D12" s="335"/>
      <c r="E12" s="335"/>
    </row>
    <row r="13" spans="1:5" ht="18" customHeight="1">
      <c r="A13" s="331"/>
      <c r="B13" s="528" t="s">
        <v>5</v>
      </c>
      <c r="C13" s="529" t="s">
        <v>223</v>
      </c>
      <c r="D13" s="530"/>
      <c r="E13" s="386"/>
    </row>
    <row r="14" spans="1:5" s="54" customFormat="1" ht="18" customHeight="1" thickBot="1">
      <c r="B14" s="528"/>
      <c r="C14" s="342" t="s">
        <v>56</v>
      </c>
      <c r="D14" s="385" t="s">
        <v>35</v>
      </c>
      <c r="E14" s="386"/>
    </row>
    <row r="15" spans="1:5" ht="18" customHeight="1">
      <c r="B15" s="56">
        <v>1</v>
      </c>
      <c r="C15" s="773">
        <v>11612672</v>
      </c>
      <c r="D15" s="767" t="s">
        <v>246</v>
      </c>
      <c r="E15" s="387"/>
    </row>
    <row r="16" spans="1:5" ht="18" customHeight="1">
      <c r="B16" s="57">
        <v>2</v>
      </c>
      <c r="C16" s="774">
        <v>11612673</v>
      </c>
      <c r="D16" s="768" t="s">
        <v>247</v>
      </c>
      <c r="E16" s="387"/>
    </row>
    <row r="17" spans="2:5" ht="18" customHeight="1">
      <c r="B17" s="57">
        <v>3</v>
      </c>
      <c r="C17" s="773">
        <v>11612674</v>
      </c>
      <c r="D17" s="768" t="s">
        <v>248</v>
      </c>
      <c r="E17" s="387"/>
    </row>
    <row r="18" spans="2:5" ht="18" customHeight="1">
      <c r="B18" s="57">
        <v>4</v>
      </c>
      <c r="C18" s="774">
        <v>11612675</v>
      </c>
      <c r="D18" s="768" t="s">
        <v>249</v>
      </c>
      <c r="E18" s="387"/>
    </row>
    <row r="19" spans="2:5" ht="18" customHeight="1">
      <c r="B19" s="57">
        <v>5</v>
      </c>
      <c r="C19" s="773">
        <v>11612676</v>
      </c>
      <c r="D19" s="769" t="s">
        <v>250</v>
      </c>
      <c r="E19" s="388"/>
    </row>
    <row r="20" spans="2:5" ht="18" customHeight="1">
      <c r="B20" s="57">
        <v>6</v>
      </c>
      <c r="C20" s="774">
        <v>11612677</v>
      </c>
      <c r="D20" s="770" t="s">
        <v>251</v>
      </c>
      <c r="E20" s="387"/>
    </row>
    <row r="21" spans="2:5" ht="18" customHeight="1">
      <c r="B21" s="57">
        <v>7</v>
      </c>
      <c r="C21" s="773">
        <v>11612678</v>
      </c>
      <c r="D21" s="770" t="s">
        <v>252</v>
      </c>
      <c r="E21" s="387"/>
    </row>
    <row r="22" spans="2:5" ht="18" customHeight="1">
      <c r="B22" s="57">
        <v>8</v>
      </c>
      <c r="C22" s="774">
        <v>11612679</v>
      </c>
      <c r="D22" s="770" t="s">
        <v>253</v>
      </c>
      <c r="E22" s="387"/>
    </row>
    <row r="23" spans="2:5" ht="18" customHeight="1">
      <c r="B23" s="57">
        <v>9</v>
      </c>
      <c r="C23" s="773">
        <v>11612680</v>
      </c>
      <c r="D23" s="770" t="s">
        <v>254</v>
      </c>
      <c r="E23" s="387"/>
    </row>
    <row r="24" spans="2:5" ht="18" customHeight="1">
      <c r="B24" s="57">
        <v>10</v>
      </c>
      <c r="C24" s="774">
        <v>11612681</v>
      </c>
      <c r="D24" s="770" t="s">
        <v>255</v>
      </c>
      <c r="E24" s="387"/>
    </row>
    <row r="25" spans="2:5" ht="18" customHeight="1">
      <c r="B25" s="57">
        <v>11</v>
      </c>
      <c r="C25" s="773">
        <v>11612682</v>
      </c>
      <c r="D25" s="770" t="s">
        <v>256</v>
      </c>
      <c r="E25" s="387"/>
    </row>
    <row r="26" spans="2:5" ht="18" customHeight="1">
      <c r="B26" s="57">
        <v>12</v>
      </c>
      <c r="C26" s="774">
        <v>11612683</v>
      </c>
      <c r="D26" s="770" t="s">
        <v>257</v>
      </c>
      <c r="E26" s="387"/>
    </row>
    <row r="27" spans="2:5" ht="18" customHeight="1">
      <c r="B27" s="57">
        <v>13</v>
      </c>
      <c r="C27" s="773">
        <v>11612684</v>
      </c>
      <c r="D27" s="770" t="s">
        <v>258</v>
      </c>
      <c r="E27" s="387"/>
    </row>
    <row r="28" spans="2:5" ht="18" customHeight="1">
      <c r="B28" s="57">
        <v>14</v>
      </c>
      <c r="C28" s="774">
        <v>11612685</v>
      </c>
      <c r="D28" s="770" t="s">
        <v>259</v>
      </c>
      <c r="E28" s="387"/>
    </row>
    <row r="29" spans="2:5" ht="18" customHeight="1">
      <c r="B29" s="57">
        <v>15</v>
      </c>
      <c r="C29" s="774">
        <v>11612687</v>
      </c>
      <c r="D29" s="770" t="s">
        <v>260</v>
      </c>
      <c r="E29" s="388"/>
    </row>
    <row r="30" spans="2:5" ht="18" customHeight="1">
      <c r="B30" s="57">
        <v>16</v>
      </c>
      <c r="C30" s="773">
        <v>11612688</v>
      </c>
      <c r="D30" s="770" t="s">
        <v>261</v>
      </c>
      <c r="E30" s="387"/>
    </row>
    <row r="31" spans="2:5" ht="18" customHeight="1">
      <c r="B31" s="57">
        <v>17</v>
      </c>
      <c r="C31" s="774">
        <v>11612689</v>
      </c>
      <c r="D31" s="770" t="s">
        <v>262</v>
      </c>
      <c r="E31" s="387"/>
    </row>
    <row r="32" spans="2:5" ht="18" customHeight="1">
      <c r="B32" s="57">
        <v>18</v>
      </c>
      <c r="C32" s="773">
        <v>11612690</v>
      </c>
      <c r="D32" s="770" t="s">
        <v>263</v>
      </c>
      <c r="E32" s="387"/>
    </row>
    <row r="33" spans="2:5" ht="18" customHeight="1">
      <c r="B33" s="57">
        <v>19</v>
      </c>
      <c r="C33" s="774">
        <v>11612691</v>
      </c>
      <c r="D33" s="770" t="s">
        <v>264</v>
      </c>
      <c r="E33" s="387"/>
    </row>
    <row r="34" spans="2:5" ht="18" customHeight="1">
      <c r="B34" s="57">
        <v>20</v>
      </c>
      <c r="C34" s="773">
        <v>11612692</v>
      </c>
      <c r="D34" s="770" t="s">
        <v>265</v>
      </c>
      <c r="E34" s="387"/>
    </row>
    <row r="35" spans="2:5" ht="18" customHeight="1">
      <c r="B35" s="57">
        <v>21</v>
      </c>
      <c r="C35" s="774">
        <v>11612693</v>
      </c>
      <c r="D35" s="770" t="s">
        <v>266</v>
      </c>
      <c r="E35" s="387"/>
    </row>
    <row r="36" spans="2:5" ht="18" customHeight="1">
      <c r="B36" s="57">
        <v>22</v>
      </c>
      <c r="C36" s="773">
        <v>11612694</v>
      </c>
      <c r="D36" s="771" t="s">
        <v>267</v>
      </c>
      <c r="E36" s="387"/>
    </row>
    <row r="37" spans="2:5" ht="18" customHeight="1">
      <c r="B37" s="57">
        <v>23</v>
      </c>
      <c r="C37" s="774">
        <v>11612695</v>
      </c>
      <c r="D37" s="769" t="s">
        <v>268</v>
      </c>
      <c r="E37" s="388"/>
    </row>
    <row r="38" spans="2:5" ht="18" customHeight="1">
      <c r="B38" s="57">
        <v>24</v>
      </c>
      <c r="C38" s="773">
        <v>11612696</v>
      </c>
      <c r="D38" s="772" t="s">
        <v>269</v>
      </c>
      <c r="E38" s="387"/>
    </row>
    <row r="39" spans="2:5" ht="18" customHeight="1">
      <c r="B39" s="57">
        <v>25</v>
      </c>
      <c r="C39" s="774">
        <v>11612697</v>
      </c>
      <c r="D39" s="770" t="s">
        <v>270</v>
      </c>
      <c r="E39" s="387"/>
    </row>
    <row r="40" spans="2:5" ht="18" customHeight="1">
      <c r="B40" s="57">
        <v>26</v>
      </c>
      <c r="C40" s="773">
        <v>11612698</v>
      </c>
      <c r="D40" s="770" t="s">
        <v>271</v>
      </c>
      <c r="E40" s="387"/>
    </row>
    <row r="41" spans="2:5" ht="18" customHeight="1">
      <c r="B41" s="57">
        <v>27</v>
      </c>
      <c r="C41" s="774">
        <v>11612699</v>
      </c>
      <c r="D41" s="770" t="s">
        <v>272</v>
      </c>
      <c r="E41" s="387"/>
    </row>
    <row r="42" spans="2:5" ht="18" customHeight="1">
      <c r="B42" s="57">
        <v>28</v>
      </c>
      <c r="C42" s="773">
        <v>11612700</v>
      </c>
      <c r="D42" s="770" t="s">
        <v>273</v>
      </c>
      <c r="E42" s="387"/>
    </row>
    <row r="43" spans="2:5" ht="18" customHeight="1">
      <c r="B43" s="57">
        <v>29</v>
      </c>
      <c r="C43" s="774">
        <v>11612701</v>
      </c>
      <c r="D43" s="770" t="s">
        <v>274</v>
      </c>
      <c r="E43" s="387"/>
    </row>
    <row r="44" spans="2:5" ht="18" customHeight="1">
      <c r="B44" s="57">
        <v>30</v>
      </c>
      <c r="C44" s="773">
        <v>11612702</v>
      </c>
      <c r="D44" s="770" t="s">
        <v>275</v>
      </c>
      <c r="E44" s="389"/>
    </row>
    <row r="45" spans="2:5" ht="18" customHeight="1">
      <c r="B45" s="57">
        <v>31</v>
      </c>
      <c r="C45" s="774">
        <v>11612703</v>
      </c>
      <c r="D45" s="770" t="s">
        <v>276</v>
      </c>
      <c r="E45" s="389"/>
    </row>
    <row r="46" spans="2:5" ht="18" customHeight="1">
      <c r="B46" s="57">
        <v>32</v>
      </c>
      <c r="C46" s="773">
        <v>11612704</v>
      </c>
      <c r="D46" s="770" t="s">
        <v>277</v>
      </c>
      <c r="E46" s="389"/>
    </row>
    <row r="47" spans="2:5" ht="18" customHeight="1">
      <c r="B47" s="57">
        <v>33</v>
      </c>
      <c r="C47" s="774">
        <v>11612705</v>
      </c>
      <c r="D47" s="770" t="s">
        <v>278</v>
      </c>
      <c r="E47" s="390"/>
    </row>
    <row r="48" spans="2:5" ht="18" customHeight="1">
      <c r="B48" s="57">
        <v>34</v>
      </c>
      <c r="C48" s="773">
        <v>11612706</v>
      </c>
      <c r="D48" s="770" t="s">
        <v>279</v>
      </c>
      <c r="E48" s="390"/>
    </row>
    <row r="49" spans="2:5" ht="18" customHeight="1">
      <c r="B49" s="57">
        <v>35</v>
      </c>
      <c r="C49" s="774">
        <v>11612707</v>
      </c>
      <c r="D49" s="770" t="s">
        <v>280</v>
      </c>
      <c r="E49" s="390"/>
    </row>
    <row r="50" spans="2:5" ht="18" customHeight="1">
      <c r="B50" s="57">
        <v>36</v>
      </c>
      <c r="C50" s="773">
        <v>11612708</v>
      </c>
      <c r="D50" s="770" t="s">
        <v>281</v>
      </c>
      <c r="E50" s="390"/>
    </row>
    <row r="51" spans="2:5" ht="18" customHeight="1">
      <c r="B51" s="57">
        <v>37</v>
      </c>
      <c r="C51" s="774">
        <v>11612709</v>
      </c>
      <c r="D51" s="770" t="s">
        <v>282</v>
      </c>
      <c r="E51" s="390"/>
    </row>
    <row r="52" spans="2:5" ht="18" customHeight="1">
      <c r="B52" s="57">
        <v>38</v>
      </c>
      <c r="C52" s="60"/>
      <c r="D52" s="339"/>
      <c r="E52" s="390"/>
    </row>
    <row r="53" spans="2:5" ht="18" customHeight="1">
      <c r="B53" s="57">
        <v>39</v>
      </c>
      <c r="C53" s="60"/>
      <c r="D53" s="339"/>
      <c r="E53" s="390"/>
    </row>
    <row r="54" spans="2:5" ht="18" customHeight="1">
      <c r="B54" s="57">
        <v>40</v>
      </c>
      <c r="C54" s="60"/>
      <c r="D54" s="339"/>
      <c r="E54" s="390"/>
    </row>
    <row r="55" spans="2:5" ht="18" customHeight="1">
      <c r="B55" s="57">
        <v>41</v>
      </c>
      <c r="C55" s="60"/>
      <c r="D55" s="339"/>
      <c r="E55" s="390"/>
    </row>
    <row r="56" spans="2:5" ht="18" customHeight="1">
      <c r="B56" s="57">
        <v>42</v>
      </c>
      <c r="C56" s="60"/>
      <c r="D56" s="339"/>
      <c r="E56" s="390"/>
    </row>
    <row r="57" spans="2:5" ht="18" customHeight="1">
      <c r="B57" s="57">
        <v>43</v>
      </c>
      <c r="C57" s="60"/>
      <c r="D57" s="339"/>
      <c r="E57" s="390"/>
    </row>
    <row r="58" spans="2:5" ht="18" customHeight="1">
      <c r="B58" s="57">
        <v>44</v>
      </c>
      <c r="C58" s="60"/>
      <c r="D58" s="339"/>
      <c r="E58" s="390"/>
    </row>
    <row r="59" spans="2:5" ht="18" customHeight="1">
      <c r="B59" s="57">
        <v>45</v>
      </c>
      <c r="C59" s="60"/>
      <c r="D59" s="339"/>
      <c r="E59" s="390"/>
    </row>
    <row r="60" spans="2:5" ht="18" customHeight="1">
      <c r="B60" s="57">
        <v>46</v>
      </c>
      <c r="C60" s="60"/>
      <c r="D60" s="338"/>
      <c r="E60" s="389"/>
    </row>
    <row r="61" spans="2:5" ht="18" customHeight="1">
      <c r="B61" s="57">
        <v>47</v>
      </c>
      <c r="C61" s="60"/>
      <c r="D61" s="338"/>
      <c r="E61" s="389"/>
    </row>
    <row r="62" spans="2:5" ht="18" customHeight="1">
      <c r="B62" s="57">
        <v>48</v>
      </c>
      <c r="C62" s="60"/>
      <c r="D62" s="338"/>
      <c r="E62" s="389"/>
    </row>
    <row r="63" spans="2:5" ht="18" customHeight="1">
      <c r="B63" s="57">
        <v>49</v>
      </c>
      <c r="C63" s="60"/>
      <c r="D63" s="340"/>
      <c r="E63" s="391"/>
    </row>
    <row r="64" spans="2:5" ht="18" customHeight="1">
      <c r="B64" s="58">
        <v>50</v>
      </c>
      <c r="C64" s="61"/>
      <c r="D64" s="341"/>
      <c r="E64" s="391"/>
    </row>
    <row r="65" spans="1:5" ht="18" customHeight="1">
      <c r="A65" s="142"/>
      <c r="B65" s="399"/>
      <c r="C65" s="400"/>
      <c r="D65" s="402">
        <f>COUNTA(D15:D64)</f>
        <v>37</v>
      </c>
      <c r="E65" s="401"/>
    </row>
    <row r="66" spans="1:5" ht="18" customHeight="1">
      <c r="A66" s="519" t="s">
        <v>224</v>
      </c>
      <c r="B66" s="519"/>
      <c r="C66" s="519"/>
      <c r="D66" s="519"/>
      <c r="E66" s="330"/>
    </row>
    <row r="67" spans="1:5" ht="18" customHeight="1">
      <c r="A67" s="519"/>
      <c r="B67" s="519"/>
      <c r="C67" s="519"/>
      <c r="D67" s="519"/>
      <c r="E67" s="330"/>
    </row>
    <row r="68" spans="1:5" ht="15">
      <c r="A68" s="519"/>
      <c r="B68" s="519"/>
      <c r="C68" s="519"/>
      <c r="D68" s="519"/>
      <c r="E68" s="330"/>
    </row>
    <row r="69" spans="1:5" ht="15">
      <c r="A69" s="519"/>
      <c r="B69" s="519"/>
      <c r="C69" s="519"/>
      <c r="D69" s="519"/>
      <c r="E69" s="330"/>
    </row>
    <row r="70" spans="1:5" hidden="1"/>
    <row r="71" spans="1:5" hidden="1"/>
  </sheetData>
  <sheetProtection password="CD2C" sheet="1" objects="1" scenarios="1"/>
  <mergeCells count="12">
    <mergeCell ref="A66:D69"/>
    <mergeCell ref="B11:C11"/>
    <mergeCell ref="B1:D2"/>
    <mergeCell ref="B6:C6"/>
    <mergeCell ref="B7:C7"/>
    <mergeCell ref="B8:C8"/>
    <mergeCell ref="B9:C9"/>
    <mergeCell ref="B10:C10"/>
    <mergeCell ref="B5:C5"/>
    <mergeCell ref="B4:C4"/>
    <mergeCell ref="B13:B14"/>
    <mergeCell ref="C13:D13"/>
  </mergeCells>
  <pageMargins left="0.7" right="0.7" top="0.75" bottom="0.75" header="0.3" footer="0.3"/>
  <pageSetup paperSize="9" orientation="portrait" horizontalDpi="4294967293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I31"/>
  <sheetViews>
    <sheetView showGridLines="0" showRowColHeaders="0" workbookViewId="0">
      <selection sqref="A1:I2"/>
    </sheetView>
  </sheetViews>
  <sheetFormatPr defaultColWidth="0" defaultRowHeight="12.75" zeroHeight="1"/>
  <cols>
    <col min="1" max="6" width="12.7109375" customWidth="1"/>
    <col min="7" max="9" width="12.7109375" style="91" customWidth="1"/>
    <col min="10" max="16384" width="9.140625" hidden="1"/>
  </cols>
  <sheetData>
    <row r="1" spans="1:9" ht="20.100000000000001" customHeight="1">
      <c r="A1" s="531" t="s">
        <v>226</v>
      </c>
      <c r="B1" s="532"/>
      <c r="C1" s="532"/>
      <c r="D1" s="532"/>
      <c r="E1" s="532"/>
      <c r="F1" s="532"/>
      <c r="G1" s="532"/>
      <c r="H1" s="532"/>
      <c r="I1" s="533"/>
    </row>
    <row r="2" spans="1:9" ht="20.100000000000001" customHeight="1" thickBot="1">
      <c r="A2" s="534"/>
      <c r="B2" s="535"/>
      <c r="C2" s="535"/>
      <c r="D2" s="535"/>
      <c r="E2" s="535"/>
      <c r="F2" s="535"/>
      <c r="G2" s="535"/>
      <c r="H2" s="535"/>
      <c r="I2" s="536"/>
    </row>
    <row r="3" spans="1:9" ht="20.100000000000001" customHeight="1">
      <c r="A3" s="92"/>
      <c r="B3" s="92"/>
      <c r="C3" s="92"/>
      <c r="D3" s="92"/>
      <c r="E3" s="92"/>
      <c r="F3" s="92"/>
      <c r="G3" s="67"/>
      <c r="H3" s="67"/>
      <c r="I3" s="67"/>
    </row>
    <row r="4" spans="1:9" ht="20.100000000000001" customHeight="1">
      <c r="A4" s="537" t="s">
        <v>93</v>
      </c>
      <c r="B4" s="537"/>
      <c r="C4" s="537"/>
      <c r="D4" s="537"/>
      <c r="E4" s="537"/>
      <c r="F4" s="537"/>
      <c r="G4" s="67"/>
      <c r="H4" s="67"/>
      <c r="I4" s="67"/>
    </row>
    <row r="5" spans="1:9" ht="20.100000000000001" customHeight="1">
      <c r="A5" s="103" t="s">
        <v>95</v>
      </c>
      <c r="B5" s="103"/>
      <c r="C5" s="103"/>
      <c r="D5" s="103"/>
      <c r="E5" s="103"/>
      <c r="F5" s="103"/>
      <c r="G5" s="67"/>
      <c r="H5" s="67"/>
      <c r="I5" s="67"/>
    </row>
    <row r="6" spans="1:9" ht="20.100000000000001" customHeight="1">
      <c r="A6" s="103" t="s">
        <v>94</v>
      </c>
      <c r="B6" s="103"/>
      <c r="C6" s="103"/>
      <c r="D6" s="103"/>
      <c r="E6" s="103"/>
      <c r="F6" s="103"/>
      <c r="G6" s="67"/>
      <c r="H6" s="67"/>
      <c r="I6" s="67"/>
    </row>
    <row r="7" spans="1:9" ht="20.100000000000001" customHeight="1">
      <c r="A7" s="538" t="s">
        <v>227</v>
      </c>
      <c r="B7" s="538"/>
      <c r="C7" s="538"/>
      <c r="D7" s="538"/>
      <c r="E7" s="538"/>
      <c r="F7" s="538"/>
      <c r="G7" s="67"/>
      <c r="H7" s="67"/>
      <c r="I7" s="67"/>
    </row>
    <row r="8" spans="1:9" ht="20.100000000000001" customHeight="1">
      <c r="A8" s="545" t="s">
        <v>158</v>
      </c>
      <c r="B8" s="545"/>
      <c r="C8" s="545"/>
      <c r="D8" s="545"/>
      <c r="E8" s="545"/>
      <c r="F8" s="545"/>
      <c r="G8" s="67"/>
      <c r="H8" s="67"/>
      <c r="I8" s="67"/>
    </row>
    <row r="9" spans="1:9" ht="20.100000000000001" customHeight="1">
      <c r="A9" s="545" t="s">
        <v>159</v>
      </c>
      <c r="B9" s="545"/>
      <c r="C9" s="545"/>
      <c r="D9" s="545"/>
      <c r="E9" s="545"/>
      <c r="F9" s="545"/>
      <c r="G9" s="67"/>
      <c r="H9" s="67"/>
      <c r="I9" s="67"/>
    </row>
    <row r="10" spans="1:9" ht="20.100000000000001" customHeight="1">
      <c r="A10" s="545" t="s">
        <v>232</v>
      </c>
      <c r="B10" s="545"/>
      <c r="C10" s="545"/>
      <c r="D10" s="545"/>
      <c r="E10" s="545"/>
      <c r="F10" s="545"/>
      <c r="G10" s="67"/>
      <c r="H10" s="67"/>
      <c r="I10" s="67"/>
    </row>
    <row r="11" spans="1:9" ht="20.100000000000001" customHeight="1">
      <c r="A11" s="545" t="s">
        <v>225</v>
      </c>
      <c r="B11" s="545"/>
      <c r="C11" s="545"/>
      <c r="D11" s="545"/>
      <c r="E11" s="545"/>
      <c r="F11" s="545"/>
      <c r="G11" s="67"/>
      <c r="H11" s="67"/>
      <c r="I11" s="67"/>
    </row>
    <row r="12" spans="1:9" ht="20.100000000000001" customHeight="1">
      <c r="A12" s="545" t="s">
        <v>160</v>
      </c>
      <c r="B12" s="545"/>
      <c r="C12" s="545"/>
      <c r="D12" s="545"/>
      <c r="E12" s="545"/>
      <c r="F12" s="545"/>
      <c r="G12" s="67"/>
      <c r="H12" s="67"/>
      <c r="I12" s="67"/>
    </row>
    <row r="13" spans="1:9" ht="20.100000000000001" customHeight="1" thickBot="1">
      <c r="A13" s="103"/>
      <c r="B13" s="103"/>
      <c r="C13" s="103"/>
      <c r="D13" s="103"/>
      <c r="E13" s="103"/>
      <c r="F13" s="103"/>
      <c r="G13" s="67"/>
      <c r="H13" s="67"/>
      <c r="I13" s="67"/>
    </row>
    <row r="14" spans="1:9" ht="20.100000000000001" customHeight="1">
      <c r="A14" s="546" t="s">
        <v>161</v>
      </c>
      <c r="B14" s="546"/>
      <c r="C14" s="546"/>
      <c r="D14" s="546"/>
      <c r="E14" s="546"/>
      <c r="F14" s="547"/>
      <c r="G14" s="539"/>
      <c r="H14" s="540"/>
      <c r="I14" s="541"/>
    </row>
    <row r="15" spans="1:9" ht="20.100000000000001" customHeight="1" thickBot="1">
      <c r="A15" s="103"/>
      <c r="B15" s="103"/>
      <c r="C15" s="103"/>
      <c r="D15" s="103"/>
      <c r="E15" s="103"/>
      <c r="F15" s="103"/>
      <c r="G15" s="542"/>
      <c r="H15" s="543"/>
      <c r="I15" s="544"/>
    </row>
    <row r="16" spans="1:9" ht="20.100000000000001" hidden="1" customHeight="1"/>
    <row r="17" ht="20.100000000000001" hidden="1" customHeight="1"/>
    <row r="18" ht="20.100000000000001" hidden="1" customHeight="1"/>
    <row r="19" ht="20.100000000000001" hidden="1" customHeight="1"/>
    <row r="20" ht="20.100000000000001" hidden="1" customHeight="1"/>
    <row r="21" ht="20.100000000000001" hidden="1" customHeight="1"/>
    <row r="22" ht="20.100000000000001" hidden="1" customHeight="1"/>
    <row r="23" ht="20.100000000000001" hidden="1" customHeight="1"/>
    <row r="24" hidden="1"/>
    <row r="25" hidden="1"/>
    <row r="26" hidden="1"/>
    <row r="27" hidden="1"/>
    <row r="28" hidden="1"/>
    <row r="29" hidden="1"/>
    <row r="30" hidden="1"/>
    <row r="31" hidden="1"/>
  </sheetData>
  <sheetProtection password="CCEC" sheet="1" objects="1" scenarios="1"/>
  <mergeCells count="10">
    <mergeCell ref="A1:I2"/>
    <mergeCell ref="A4:F4"/>
    <mergeCell ref="A7:F7"/>
    <mergeCell ref="G14:I15"/>
    <mergeCell ref="A8:F8"/>
    <mergeCell ref="A9:F9"/>
    <mergeCell ref="A10:F10"/>
    <mergeCell ref="A11:F11"/>
    <mergeCell ref="A12:F12"/>
    <mergeCell ref="A14:F1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7"/>
  <dimension ref="A1:AW94"/>
  <sheetViews>
    <sheetView showGridLines="0" showRowColHeaders="0" zoomScale="85" zoomScaleNormal="85" workbookViewId="0"/>
  </sheetViews>
  <sheetFormatPr defaultColWidth="0" defaultRowHeight="0" customHeight="1" zeroHeight="1"/>
  <cols>
    <col min="1" max="1" width="2.42578125" style="7" customWidth="1"/>
    <col min="2" max="2" width="4.140625" style="68" bestFit="1" customWidth="1"/>
    <col min="3" max="3" width="36.7109375" style="7" customWidth="1"/>
    <col min="4" max="22" width="4.7109375" style="7" customWidth="1"/>
    <col min="23" max="23" width="5.140625" style="8" customWidth="1"/>
    <col min="24" max="25" width="8.28515625" style="7" customWidth="1"/>
    <col min="26" max="26" width="13.85546875" style="7" customWidth="1"/>
    <col min="27" max="27" width="5.28515625" style="72" customWidth="1"/>
    <col min="28" max="28" width="34.7109375" style="69" customWidth="1"/>
    <col min="29" max="29" width="9.140625" style="7" hidden="1" customWidth="1"/>
    <col min="30" max="43" width="0" style="7" hidden="1" customWidth="1"/>
    <col min="44" max="44" width="9.140625" style="7" hidden="1" customWidth="1"/>
    <col min="45" max="49" width="0" style="7" hidden="1" customWidth="1"/>
    <col min="50" max="16384" width="9.140625" style="7" hidden="1"/>
  </cols>
  <sheetData>
    <row r="1" spans="2:30" ht="15.75">
      <c r="C1" s="548" t="str">
        <f>UPPER(Data!D4)</f>
        <v>KOTA BANDUNG</v>
      </c>
      <c r="D1" s="549"/>
      <c r="E1" s="549"/>
      <c r="F1" s="549"/>
      <c r="G1" s="549"/>
      <c r="H1" s="549"/>
      <c r="I1" s="549"/>
      <c r="J1" s="549"/>
      <c r="K1" s="549"/>
      <c r="L1" s="549"/>
      <c r="M1" s="549"/>
      <c r="N1" s="549"/>
      <c r="O1" s="549"/>
      <c r="P1" s="549"/>
      <c r="Q1" s="549"/>
      <c r="R1" s="549"/>
      <c r="S1" s="549"/>
      <c r="T1" s="549"/>
      <c r="U1" s="549"/>
      <c r="V1" s="549"/>
      <c r="W1" s="549"/>
      <c r="X1" s="549"/>
      <c r="Y1" s="550"/>
      <c r="Z1" s="104"/>
    </row>
    <row r="2" spans="2:30" ht="20.25">
      <c r="C2" s="551" t="str">
        <f>UPPER(Data!D5)</f>
        <v>DINAS PENDIDIKAN DAN KEBUDAYAAN</v>
      </c>
      <c r="D2" s="552"/>
      <c r="E2" s="552"/>
      <c r="F2" s="552"/>
      <c r="G2" s="552"/>
      <c r="H2" s="552"/>
      <c r="I2" s="552"/>
      <c r="J2" s="552"/>
      <c r="K2" s="552"/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W2" s="552"/>
      <c r="X2" s="552"/>
      <c r="Y2" s="553"/>
      <c r="Z2" s="105"/>
    </row>
    <row r="3" spans="2:30" ht="24" thickBot="1">
      <c r="C3" s="554" t="str">
        <f>UPPER(Data!D6)</f>
        <v>SMK NEGERI 3 BANDUNG</v>
      </c>
      <c r="D3" s="555"/>
      <c r="E3" s="555"/>
      <c r="F3" s="555"/>
      <c r="G3" s="555"/>
      <c r="H3" s="555"/>
      <c r="I3" s="555"/>
      <c r="J3" s="555"/>
      <c r="K3" s="555"/>
      <c r="L3" s="555"/>
      <c r="M3" s="555"/>
      <c r="N3" s="555"/>
      <c r="O3" s="555"/>
      <c r="P3" s="555"/>
      <c r="Q3" s="555"/>
      <c r="R3" s="555"/>
      <c r="S3" s="555"/>
      <c r="T3" s="555"/>
      <c r="U3" s="555"/>
      <c r="V3" s="555"/>
      <c r="W3" s="555"/>
      <c r="X3" s="555"/>
      <c r="Y3" s="556"/>
      <c r="Z3" s="106"/>
    </row>
    <row r="4" spans="2:30" ht="24" thickBot="1">
      <c r="C4" s="557" t="s">
        <v>234</v>
      </c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558"/>
      <c r="P4" s="558"/>
      <c r="Q4" s="558"/>
      <c r="R4" s="558"/>
      <c r="S4" s="558"/>
      <c r="T4" s="558"/>
      <c r="U4" s="558"/>
      <c r="V4" s="558"/>
      <c r="W4" s="558"/>
      <c r="X4" s="558"/>
      <c r="Y4" s="559"/>
      <c r="Z4" s="107"/>
    </row>
    <row r="5" spans="2:30" ht="15.75" thickBot="1"/>
    <row r="6" spans="2:30" s="9" customFormat="1" ht="15">
      <c r="B6" s="77"/>
      <c r="C6" s="78" t="s">
        <v>79</v>
      </c>
      <c r="D6" s="561" t="str">
        <f>": "&amp;Home!$F$13</f>
        <v>: AKUNTANSI</v>
      </c>
      <c r="E6" s="561"/>
      <c r="F6" s="561"/>
      <c r="G6" s="561"/>
      <c r="H6" s="561"/>
      <c r="I6" s="561"/>
      <c r="J6" s="561"/>
      <c r="M6" s="8"/>
      <c r="N6" s="8"/>
      <c r="O6" s="8" t="s">
        <v>72</v>
      </c>
      <c r="P6" s="8"/>
      <c r="Q6" s="8"/>
      <c r="R6" s="8"/>
      <c r="S6" s="8" t="s">
        <v>3</v>
      </c>
      <c r="T6" s="562" t="str">
        <f>Home!F11</f>
        <v>Ganjil</v>
      </c>
      <c r="U6" s="562"/>
      <c r="V6" s="8"/>
      <c r="W6" s="8"/>
      <c r="Z6" s="87" t="s">
        <v>41</v>
      </c>
      <c r="AA6" s="79"/>
      <c r="AB6" s="80"/>
    </row>
    <row r="7" spans="2:30" s="9" customFormat="1" ht="15.75" thickBot="1">
      <c r="B7" s="77"/>
      <c r="C7" s="78" t="s">
        <v>229</v>
      </c>
      <c r="D7" s="562" t="str">
        <f>": "&amp;Home!F9</f>
        <v>: XI AK 1</v>
      </c>
      <c r="E7" s="562"/>
      <c r="F7" s="562"/>
      <c r="G7" s="562"/>
      <c r="H7" s="562"/>
      <c r="I7" s="562"/>
      <c r="J7" s="562"/>
      <c r="M7" s="8"/>
      <c r="N7" s="8"/>
      <c r="O7" s="8" t="s">
        <v>73</v>
      </c>
      <c r="P7" s="8"/>
      <c r="Q7" s="8"/>
      <c r="R7" s="8"/>
      <c r="S7" s="8" t="s">
        <v>3</v>
      </c>
      <c r="T7" s="562" t="str">
        <f>Home!F12</f>
        <v>2017/2018</v>
      </c>
      <c r="U7" s="562"/>
      <c r="V7" s="562"/>
      <c r="W7" s="8"/>
      <c r="Z7" s="344">
        <v>74</v>
      </c>
      <c r="AA7" s="79"/>
      <c r="AB7" s="80"/>
    </row>
    <row r="8" spans="2:30" s="9" customFormat="1" ht="15">
      <c r="B8" s="77"/>
      <c r="C8" s="78" t="s">
        <v>215</v>
      </c>
      <c r="D8" s="575" t="str">
        <f>": "&amp;Home!$F$14</f>
        <v>: Siklus Akuntansi Perusahaan Jasa</v>
      </c>
      <c r="E8" s="575"/>
      <c r="F8" s="575"/>
      <c r="G8" s="575"/>
      <c r="H8" s="575"/>
      <c r="I8" s="575"/>
      <c r="J8" s="575"/>
      <c r="K8" s="575"/>
      <c r="M8" s="8"/>
      <c r="N8" s="8"/>
      <c r="O8" s="8" t="s">
        <v>228</v>
      </c>
      <c r="P8" s="8"/>
      <c r="Q8" s="8"/>
      <c r="R8" s="8"/>
      <c r="S8" s="8" t="s">
        <v>3</v>
      </c>
      <c r="T8" s="403">
        <f>Data!$D$65</f>
        <v>37</v>
      </c>
      <c r="U8" s="141" t="s">
        <v>106</v>
      </c>
      <c r="V8" s="8"/>
      <c r="W8" s="8"/>
      <c r="Z8" s="10"/>
      <c r="AA8" s="79"/>
      <c r="AB8" s="80"/>
    </row>
    <row r="9" spans="2:30" s="9" customFormat="1" ht="15">
      <c r="B9" s="77"/>
      <c r="C9" s="78"/>
      <c r="D9" s="575"/>
      <c r="E9" s="575"/>
      <c r="F9" s="575"/>
      <c r="G9" s="575"/>
      <c r="H9" s="575"/>
      <c r="I9" s="575"/>
      <c r="J9" s="575"/>
      <c r="K9" s="575"/>
      <c r="L9" s="8"/>
      <c r="M9" s="65"/>
      <c r="N9" s="65"/>
      <c r="O9" s="404"/>
      <c r="P9" s="404"/>
      <c r="Q9" s="404"/>
      <c r="R9" s="404"/>
      <c r="S9" s="404"/>
      <c r="T9" s="404"/>
      <c r="U9" s="404"/>
      <c r="V9" s="404"/>
      <c r="W9" s="65"/>
      <c r="X9" s="65"/>
      <c r="Y9" s="65"/>
      <c r="Z9" s="10"/>
      <c r="AA9" s="79"/>
      <c r="AB9" s="80"/>
    </row>
    <row r="10" spans="2:30" ht="9.9499999999999993" customHeight="1"/>
    <row r="11" spans="2:30" ht="15">
      <c r="B11" s="560" t="s">
        <v>82</v>
      </c>
      <c r="C11" s="560" t="s">
        <v>34</v>
      </c>
      <c r="D11" s="569" t="s">
        <v>84</v>
      </c>
      <c r="E11" s="570"/>
      <c r="F11" s="570"/>
      <c r="G11" s="570"/>
      <c r="H11" s="570"/>
      <c r="I11" s="570"/>
      <c r="J11" s="570"/>
      <c r="K11" s="570"/>
      <c r="L11" s="570"/>
      <c r="M11" s="570"/>
      <c r="N11" s="570"/>
      <c r="O11" s="570"/>
      <c r="P11" s="570"/>
      <c r="Q11" s="570"/>
      <c r="R11" s="570"/>
      <c r="S11" s="570"/>
      <c r="T11" s="570"/>
      <c r="U11" s="570"/>
      <c r="V11" s="570"/>
      <c r="W11" s="571"/>
      <c r="X11" s="84" t="s">
        <v>85</v>
      </c>
      <c r="Y11" s="572" t="s">
        <v>87</v>
      </c>
      <c r="Z11" s="563" t="s">
        <v>81</v>
      </c>
      <c r="AA11" s="73"/>
      <c r="AB11" s="70"/>
      <c r="AC11" s="6"/>
      <c r="AD11" s="6"/>
    </row>
    <row r="12" spans="2:30" ht="17.25" thickBot="1">
      <c r="B12" s="560"/>
      <c r="C12" s="560"/>
      <c r="D12" s="81">
        <v>1</v>
      </c>
      <c r="E12" s="81">
        <v>2</v>
      </c>
      <c r="F12" s="81">
        <v>3</v>
      </c>
      <c r="G12" s="81">
        <v>4</v>
      </c>
      <c r="H12" s="81">
        <v>5</v>
      </c>
      <c r="I12" s="81">
        <v>6</v>
      </c>
      <c r="J12" s="81">
        <v>7</v>
      </c>
      <c r="K12" s="81">
        <v>8</v>
      </c>
      <c r="L12" s="81">
        <v>9</v>
      </c>
      <c r="M12" s="81">
        <v>10</v>
      </c>
      <c r="N12" s="81">
        <v>11</v>
      </c>
      <c r="O12" s="81">
        <v>12</v>
      </c>
      <c r="P12" s="81">
        <v>13</v>
      </c>
      <c r="Q12" s="81">
        <v>14</v>
      </c>
      <c r="R12" s="81">
        <v>15</v>
      </c>
      <c r="S12" s="81">
        <v>16</v>
      </c>
      <c r="T12" s="81">
        <v>17</v>
      </c>
      <c r="U12" s="81">
        <v>18</v>
      </c>
      <c r="V12" s="81">
        <v>19</v>
      </c>
      <c r="W12" s="81">
        <v>20</v>
      </c>
      <c r="X12" s="93" t="s">
        <v>86</v>
      </c>
      <c r="Y12" s="564"/>
      <c r="Z12" s="564"/>
      <c r="AA12" s="73"/>
      <c r="AB12" s="70"/>
      <c r="AC12" s="6"/>
      <c r="AD12" s="6"/>
    </row>
    <row r="13" spans="2:30" s="54" customFormat="1" ht="16.5">
      <c r="B13" s="560"/>
      <c r="C13" s="560"/>
      <c r="D13" s="213">
        <v>100</v>
      </c>
      <c r="E13" s="213">
        <v>100</v>
      </c>
      <c r="F13" s="213">
        <v>100</v>
      </c>
      <c r="G13" s="213">
        <v>100</v>
      </c>
      <c r="H13" s="213">
        <v>100</v>
      </c>
      <c r="I13" s="213">
        <v>100</v>
      </c>
      <c r="J13" s="213">
        <v>100</v>
      </c>
      <c r="K13" s="213">
        <v>100</v>
      </c>
      <c r="L13" s="213">
        <v>100</v>
      </c>
      <c r="M13" s="213"/>
      <c r="N13" s="213"/>
      <c r="O13" s="213"/>
      <c r="P13" s="213"/>
      <c r="Q13" s="213"/>
      <c r="R13" s="213"/>
      <c r="S13" s="213"/>
      <c r="T13" s="213"/>
      <c r="U13" s="213"/>
      <c r="V13" s="213"/>
      <c r="W13" s="213"/>
      <c r="X13" s="81">
        <f>SUM(D13:W13)</f>
        <v>900</v>
      </c>
      <c r="Y13" s="565"/>
      <c r="Z13" s="565"/>
      <c r="AA13" s="74"/>
      <c r="AB13" s="90" t="s">
        <v>75</v>
      </c>
      <c r="AC13" s="14"/>
      <c r="AD13" s="14"/>
    </row>
    <row r="14" spans="2:30" s="76" customFormat="1" ht="16.5">
      <c r="B14" s="56">
        <v>1</v>
      </c>
      <c r="C14" s="268" t="str">
        <f>IF(Data!D15="","",Data!D15)</f>
        <v>ALIVFIA SAFARIAH ASARI</v>
      </c>
      <c r="D14" s="775">
        <v>90</v>
      </c>
      <c r="E14" s="775">
        <v>84</v>
      </c>
      <c r="F14" s="775">
        <v>90</v>
      </c>
      <c r="G14" s="775">
        <v>84</v>
      </c>
      <c r="H14" s="775">
        <v>90</v>
      </c>
      <c r="I14" s="775">
        <v>84</v>
      </c>
      <c r="J14" s="775">
        <v>90</v>
      </c>
      <c r="K14" s="775">
        <v>84</v>
      </c>
      <c r="L14" s="775">
        <v>84</v>
      </c>
      <c r="M14" s="94"/>
      <c r="N14" s="94"/>
      <c r="O14" s="94"/>
      <c r="P14" s="94"/>
      <c r="Q14" s="94"/>
      <c r="R14" s="94"/>
      <c r="S14" s="94"/>
      <c r="T14" s="94"/>
      <c r="U14" s="94"/>
      <c r="V14" s="94"/>
      <c r="W14" s="214"/>
      <c r="X14" s="262">
        <f>IF(SUM(D14:W14)=0,"",SUM(D14:W14))</f>
        <v>780</v>
      </c>
      <c r="Y14" s="263">
        <f>IFERROR((X14/$X$13)*100,"")</f>
        <v>86.666666666666671</v>
      </c>
      <c r="Z14" s="254" t="str">
        <f>IF(Y14="","",IF(Y14&gt;=$Z$7,"Tuntas","Tidak Tuntas"))</f>
        <v>Tuntas</v>
      </c>
      <c r="AA14" s="75"/>
      <c r="AB14" s="566" t="s">
        <v>83</v>
      </c>
    </row>
    <row r="15" spans="2:30" s="76" customFormat="1" ht="16.5">
      <c r="B15" s="57">
        <v>2</v>
      </c>
      <c r="C15" s="269" t="str">
        <f>IF(Data!D16="","",Data!D16)</f>
        <v>ALLIFA WIFIANI AUGUSTIA</v>
      </c>
      <c r="D15" s="775">
        <v>90</v>
      </c>
      <c r="E15" s="775">
        <v>86</v>
      </c>
      <c r="F15" s="775">
        <v>90</v>
      </c>
      <c r="G15" s="775">
        <v>86</v>
      </c>
      <c r="H15" s="775">
        <v>90</v>
      </c>
      <c r="I15" s="775">
        <v>86</v>
      </c>
      <c r="J15" s="775">
        <v>90</v>
      </c>
      <c r="K15" s="775">
        <v>86</v>
      </c>
      <c r="L15" s="775">
        <v>86</v>
      </c>
      <c r="M15" s="95"/>
      <c r="N15" s="95"/>
      <c r="O15" s="95"/>
      <c r="P15" s="95"/>
      <c r="Q15" s="95"/>
      <c r="R15" s="95"/>
      <c r="S15" s="95"/>
      <c r="T15" s="95"/>
      <c r="U15" s="95"/>
      <c r="V15" s="95"/>
      <c r="W15" s="215"/>
      <c r="X15" s="262">
        <f t="shared" ref="X15:X63" si="0">IF(SUM(D15:W15)=0,"",SUM(D15:W15))</f>
        <v>790</v>
      </c>
      <c r="Y15" s="264">
        <f t="shared" ref="Y15:Y63" si="1">IFERROR((X15/$X$13)*100,"")</f>
        <v>87.777777777777771</v>
      </c>
      <c r="Z15" s="255" t="str">
        <f t="shared" ref="Z15:Z63" si="2">IF(Y15="","",IF(Y15&gt;=$Z$7,"Tuntas","Tidak Tuntas"))</f>
        <v>Tuntas</v>
      </c>
      <c r="AA15" s="75"/>
      <c r="AB15" s="567"/>
    </row>
    <row r="16" spans="2:30" s="76" customFormat="1" ht="16.5">
      <c r="B16" s="57">
        <v>3</v>
      </c>
      <c r="C16" s="269" t="str">
        <f>IF(Data!D17="","",Data!D17)</f>
        <v>ANNISA OKTADEA MARSELINA</v>
      </c>
      <c r="D16" s="775">
        <v>90</v>
      </c>
      <c r="E16" s="775">
        <v>84</v>
      </c>
      <c r="F16" s="775">
        <v>90</v>
      </c>
      <c r="G16" s="775">
        <v>84</v>
      </c>
      <c r="H16" s="775">
        <v>90</v>
      </c>
      <c r="I16" s="775">
        <v>84</v>
      </c>
      <c r="J16" s="775">
        <v>90</v>
      </c>
      <c r="K16" s="775">
        <v>84</v>
      </c>
      <c r="L16" s="775">
        <v>84</v>
      </c>
      <c r="M16" s="95"/>
      <c r="N16" s="95"/>
      <c r="O16" s="95"/>
      <c r="P16" s="95"/>
      <c r="Q16" s="95"/>
      <c r="R16" s="95"/>
      <c r="S16" s="95"/>
      <c r="T16" s="95"/>
      <c r="U16" s="95"/>
      <c r="V16" s="95"/>
      <c r="W16" s="215"/>
      <c r="X16" s="262">
        <f t="shared" si="0"/>
        <v>780</v>
      </c>
      <c r="Y16" s="264">
        <f t="shared" si="1"/>
        <v>86.666666666666671</v>
      </c>
      <c r="Z16" s="255" t="str">
        <f t="shared" si="2"/>
        <v>Tuntas</v>
      </c>
      <c r="AA16" s="75"/>
      <c r="AB16" s="567"/>
    </row>
    <row r="17" spans="2:30" s="76" customFormat="1" ht="16.5">
      <c r="B17" s="57">
        <v>4</v>
      </c>
      <c r="C17" s="269" t="str">
        <f>IF(Data!D18="","",Data!D18)</f>
        <v>ARNETA JAMMIANTI</v>
      </c>
      <c r="D17" s="775">
        <v>70</v>
      </c>
      <c r="E17" s="775">
        <v>70</v>
      </c>
      <c r="F17" s="775">
        <v>70</v>
      </c>
      <c r="G17" s="775">
        <v>70</v>
      </c>
      <c r="H17" s="775">
        <v>70</v>
      </c>
      <c r="I17" s="775">
        <v>70</v>
      </c>
      <c r="J17" s="775">
        <v>70</v>
      </c>
      <c r="K17" s="775">
        <v>70</v>
      </c>
      <c r="L17" s="775">
        <v>70</v>
      </c>
      <c r="M17" s="95"/>
      <c r="N17" s="95"/>
      <c r="O17" s="95"/>
      <c r="P17" s="95"/>
      <c r="Q17" s="95"/>
      <c r="R17" s="95"/>
      <c r="S17" s="95"/>
      <c r="T17" s="95"/>
      <c r="U17" s="95"/>
      <c r="V17" s="95"/>
      <c r="W17" s="215"/>
      <c r="X17" s="262">
        <f t="shared" si="0"/>
        <v>630</v>
      </c>
      <c r="Y17" s="264">
        <f t="shared" si="1"/>
        <v>70</v>
      </c>
      <c r="Z17" s="255" t="str">
        <f t="shared" si="2"/>
        <v>Tidak Tuntas</v>
      </c>
      <c r="AA17" s="75"/>
      <c r="AB17" s="568"/>
    </row>
    <row r="18" spans="2:30" s="76" customFormat="1" ht="17.25" thickBot="1">
      <c r="B18" s="57">
        <v>5</v>
      </c>
      <c r="C18" s="269" t="str">
        <f>IF(Data!D19="","",Data!D19)</f>
        <v>ASRI PUJI RAHAYU</v>
      </c>
      <c r="D18" s="775">
        <v>90</v>
      </c>
      <c r="E18" s="775">
        <v>90</v>
      </c>
      <c r="F18" s="775">
        <v>90</v>
      </c>
      <c r="G18" s="775">
        <v>90</v>
      </c>
      <c r="H18" s="775">
        <v>90</v>
      </c>
      <c r="I18" s="775">
        <v>90</v>
      </c>
      <c r="J18" s="775">
        <v>90</v>
      </c>
      <c r="K18" s="775">
        <v>90</v>
      </c>
      <c r="L18" s="775">
        <v>90</v>
      </c>
      <c r="M18" s="95"/>
      <c r="N18" s="95"/>
      <c r="O18" s="95"/>
      <c r="P18" s="95"/>
      <c r="Q18" s="95"/>
      <c r="R18" s="95"/>
      <c r="S18" s="95"/>
      <c r="T18" s="95"/>
      <c r="U18" s="95"/>
      <c r="V18" s="95"/>
      <c r="W18" s="215"/>
      <c r="X18" s="262">
        <f t="shared" si="0"/>
        <v>810</v>
      </c>
      <c r="Y18" s="264">
        <f t="shared" si="1"/>
        <v>90</v>
      </c>
      <c r="Z18" s="255" t="str">
        <f t="shared" si="2"/>
        <v>Tuntas</v>
      </c>
      <c r="AA18" s="75"/>
      <c r="AB18" s="71"/>
    </row>
    <row r="19" spans="2:30" s="76" customFormat="1" ht="16.5">
      <c r="B19" s="57">
        <v>6</v>
      </c>
      <c r="C19" s="269" t="str">
        <f>IF(Data!D20="","",Data!D20)</f>
        <v>AULA ULFA FEBRIANI</v>
      </c>
      <c r="D19" s="775">
        <v>70</v>
      </c>
      <c r="E19" s="775">
        <v>72</v>
      </c>
      <c r="F19" s="775">
        <v>70</v>
      </c>
      <c r="G19" s="775">
        <v>72</v>
      </c>
      <c r="H19" s="775">
        <v>70</v>
      </c>
      <c r="I19" s="775">
        <v>72</v>
      </c>
      <c r="J19" s="775">
        <v>70</v>
      </c>
      <c r="K19" s="775">
        <v>72</v>
      </c>
      <c r="L19" s="775">
        <v>72</v>
      </c>
      <c r="M19" s="95"/>
      <c r="N19" s="95"/>
      <c r="O19" s="95"/>
      <c r="P19" s="95"/>
      <c r="Q19" s="95"/>
      <c r="R19" s="95"/>
      <c r="S19" s="95"/>
      <c r="T19" s="95"/>
      <c r="U19" s="95"/>
      <c r="V19" s="95"/>
      <c r="W19" s="215"/>
      <c r="X19" s="262">
        <f t="shared" si="0"/>
        <v>640</v>
      </c>
      <c r="Y19" s="264">
        <f t="shared" si="1"/>
        <v>71.111111111111114</v>
      </c>
      <c r="Z19" s="255" t="str">
        <f t="shared" si="2"/>
        <v>Tidak Tuntas</v>
      </c>
      <c r="AA19" s="75"/>
      <c r="AB19" s="539"/>
      <c r="AC19" s="540"/>
      <c r="AD19" s="541"/>
    </row>
    <row r="20" spans="2:30" s="76" customFormat="1" ht="17.25" thickBot="1">
      <c r="B20" s="57">
        <v>7</v>
      </c>
      <c r="C20" s="269" t="str">
        <f>IF(Data!D21="","",Data!D21)</f>
        <v>DEFFANY NURKHALISHAH</v>
      </c>
      <c r="D20" s="775">
        <v>90</v>
      </c>
      <c r="E20" s="775">
        <v>84</v>
      </c>
      <c r="F20" s="775">
        <v>90</v>
      </c>
      <c r="G20" s="775">
        <v>84</v>
      </c>
      <c r="H20" s="775">
        <v>90</v>
      </c>
      <c r="I20" s="775">
        <v>84</v>
      </c>
      <c r="J20" s="775">
        <v>90</v>
      </c>
      <c r="K20" s="775">
        <v>84</v>
      </c>
      <c r="L20" s="775">
        <v>84</v>
      </c>
      <c r="M20" s="95"/>
      <c r="N20" s="95"/>
      <c r="O20" s="95"/>
      <c r="P20" s="95"/>
      <c r="Q20" s="95"/>
      <c r="R20" s="95"/>
      <c r="S20" s="95"/>
      <c r="T20" s="95"/>
      <c r="U20" s="95"/>
      <c r="V20" s="95"/>
      <c r="W20" s="215"/>
      <c r="X20" s="262">
        <f t="shared" si="0"/>
        <v>780</v>
      </c>
      <c r="Y20" s="264">
        <f t="shared" si="1"/>
        <v>86.666666666666671</v>
      </c>
      <c r="Z20" s="255" t="str">
        <f t="shared" si="2"/>
        <v>Tuntas</v>
      </c>
      <c r="AA20" s="75"/>
      <c r="AB20" s="542"/>
      <c r="AC20" s="543"/>
      <c r="AD20" s="544"/>
    </row>
    <row r="21" spans="2:30" s="76" customFormat="1" ht="16.5">
      <c r="B21" s="57">
        <v>8</v>
      </c>
      <c r="C21" s="269" t="str">
        <f>IF(Data!D22="","",Data!D22)</f>
        <v>DELFITRIA SITUMEANG</v>
      </c>
      <c r="D21" s="775">
        <v>90</v>
      </c>
      <c r="E21" s="775">
        <v>88</v>
      </c>
      <c r="F21" s="775">
        <v>90</v>
      </c>
      <c r="G21" s="775">
        <v>88</v>
      </c>
      <c r="H21" s="775">
        <v>90</v>
      </c>
      <c r="I21" s="775">
        <v>88</v>
      </c>
      <c r="J21" s="775">
        <v>90</v>
      </c>
      <c r="K21" s="775">
        <v>88</v>
      </c>
      <c r="L21" s="775">
        <v>88</v>
      </c>
      <c r="M21" s="95"/>
      <c r="N21" s="95"/>
      <c r="O21" s="95"/>
      <c r="P21" s="95"/>
      <c r="Q21" s="95"/>
      <c r="R21" s="95"/>
      <c r="S21" s="95"/>
      <c r="T21" s="95"/>
      <c r="U21" s="95"/>
      <c r="V21" s="95"/>
      <c r="W21" s="215"/>
      <c r="X21" s="262">
        <f t="shared" si="0"/>
        <v>800</v>
      </c>
      <c r="Y21" s="264">
        <f t="shared" si="1"/>
        <v>88.888888888888886</v>
      </c>
      <c r="Z21" s="255" t="str">
        <f t="shared" si="2"/>
        <v>Tuntas</v>
      </c>
      <c r="AA21" s="75"/>
      <c r="AB21" s="71"/>
    </row>
    <row r="22" spans="2:30" s="76" customFormat="1" ht="16.5">
      <c r="B22" s="57">
        <v>9</v>
      </c>
      <c r="C22" s="269" t="str">
        <f>IF(Data!D23="","",Data!D23)</f>
        <v>DEVI SRIHAYATI YULIANI</v>
      </c>
      <c r="D22" s="775">
        <v>90</v>
      </c>
      <c r="E22" s="775">
        <v>84</v>
      </c>
      <c r="F22" s="775">
        <v>90</v>
      </c>
      <c r="G22" s="775">
        <v>84</v>
      </c>
      <c r="H22" s="775">
        <v>90</v>
      </c>
      <c r="I22" s="775">
        <v>84</v>
      </c>
      <c r="J22" s="775">
        <v>90</v>
      </c>
      <c r="K22" s="775">
        <v>84</v>
      </c>
      <c r="L22" s="775">
        <v>84</v>
      </c>
      <c r="M22" s="95"/>
      <c r="N22" s="95"/>
      <c r="O22" s="95"/>
      <c r="P22" s="95"/>
      <c r="Q22" s="95"/>
      <c r="R22" s="95"/>
      <c r="S22" s="95"/>
      <c r="T22" s="95"/>
      <c r="U22" s="95"/>
      <c r="V22" s="95"/>
      <c r="W22" s="215"/>
      <c r="X22" s="262">
        <f t="shared" si="0"/>
        <v>780</v>
      </c>
      <c r="Y22" s="264">
        <f t="shared" si="1"/>
        <v>86.666666666666671</v>
      </c>
      <c r="Z22" s="255" t="str">
        <f t="shared" si="2"/>
        <v>Tuntas</v>
      </c>
      <c r="AA22" s="75"/>
      <c r="AB22" s="71"/>
    </row>
    <row r="23" spans="2:30" s="76" customFormat="1" ht="16.5">
      <c r="B23" s="57">
        <v>10</v>
      </c>
      <c r="C23" s="269" t="str">
        <f>IF(Data!D24="","",Data!D24)</f>
        <v>DISTY NURUL IZZATY</v>
      </c>
      <c r="D23" s="775">
        <v>90</v>
      </c>
      <c r="E23" s="775">
        <v>88</v>
      </c>
      <c r="F23" s="775">
        <v>90</v>
      </c>
      <c r="G23" s="775">
        <v>88</v>
      </c>
      <c r="H23" s="775">
        <v>90</v>
      </c>
      <c r="I23" s="775">
        <v>88</v>
      </c>
      <c r="J23" s="775">
        <v>90</v>
      </c>
      <c r="K23" s="775">
        <v>88</v>
      </c>
      <c r="L23" s="775">
        <v>88</v>
      </c>
      <c r="M23" s="95"/>
      <c r="N23" s="95"/>
      <c r="O23" s="95"/>
      <c r="P23" s="95"/>
      <c r="Q23" s="95"/>
      <c r="R23" s="95"/>
      <c r="S23" s="95"/>
      <c r="T23" s="95"/>
      <c r="U23" s="95"/>
      <c r="V23" s="95"/>
      <c r="W23" s="215"/>
      <c r="X23" s="262">
        <f t="shared" si="0"/>
        <v>800</v>
      </c>
      <c r="Y23" s="264">
        <f t="shared" si="1"/>
        <v>88.888888888888886</v>
      </c>
      <c r="Z23" s="255" t="str">
        <f t="shared" si="2"/>
        <v>Tuntas</v>
      </c>
      <c r="AA23" s="75"/>
      <c r="AB23" s="71"/>
    </row>
    <row r="24" spans="2:30" s="76" customFormat="1" ht="16.5">
      <c r="B24" s="57">
        <v>11</v>
      </c>
      <c r="C24" s="269" t="str">
        <f>IF(Data!D25="","",Data!D25)</f>
        <v>DWI ANGGRAENI</v>
      </c>
      <c r="D24" s="775">
        <v>90</v>
      </c>
      <c r="E24" s="775">
        <v>86</v>
      </c>
      <c r="F24" s="775">
        <v>90</v>
      </c>
      <c r="G24" s="775">
        <v>86</v>
      </c>
      <c r="H24" s="775">
        <v>90</v>
      </c>
      <c r="I24" s="775">
        <v>86</v>
      </c>
      <c r="J24" s="775">
        <v>90</v>
      </c>
      <c r="K24" s="775">
        <v>86</v>
      </c>
      <c r="L24" s="775">
        <v>86</v>
      </c>
      <c r="M24" s="95"/>
      <c r="N24" s="95"/>
      <c r="O24" s="95"/>
      <c r="P24" s="95"/>
      <c r="Q24" s="95"/>
      <c r="R24" s="95"/>
      <c r="S24" s="95"/>
      <c r="T24" s="95"/>
      <c r="U24" s="95"/>
      <c r="V24" s="95"/>
      <c r="W24" s="215"/>
      <c r="X24" s="262">
        <f t="shared" si="0"/>
        <v>790</v>
      </c>
      <c r="Y24" s="264">
        <f t="shared" si="1"/>
        <v>87.777777777777771</v>
      </c>
      <c r="Z24" s="255" t="str">
        <f t="shared" si="2"/>
        <v>Tuntas</v>
      </c>
      <c r="AA24" s="75"/>
      <c r="AB24" s="71"/>
    </row>
    <row r="25" spans="2:30" s="76" customFormat="1" ht="16.5">
      <c r="B25" s="57">
        <v>12</v>
      </c>
      <c r="C25" s="269" t="str">
        <f>IF(Data!D26="","",Data!D26)</f>
        <v>FANY NUR AFIENA KHOERUNNISA</v>
      </c>
      <c r="D25" s="775">
        <v>90</v>
      </c>
      <c r="E25" s="775">
        <v>92</v>
      </c>
      <c r="F25" s="775">
        <v>90</v>
      </c>
      <c r="G25" s="775">
        <v>92</v>
      </c>
      <c r="H25" s="775">
        <v>90</v>
      </c>
      <c r="I25" s="775">
        <v>92</v>
      </c>
      <c r="J25" s="775">
        <v>90</v>
      </c>
      <c r="K25" s="775">
        <v>92</v>
      </c>
      <c r="L25" s="775">
        <v>92</v>
      </c>
      <c r="M25" s="95"/>
      <c r="N25" s="95"/>
      <c r="O25" s="95"/>
      <c r="P25" s="95"/>
      <c r="Q25" s="95"/>
      <c r="R25" s="95"/>
      <c r="S25" s="95"/>
      <c r="T25" s="95"/>
      <c r="U25" s="95"/>
      <c r="V25" s="95"/>
      <c r="W25" s="215"/>
      <c r="X25" s="262">
        <f t="shared" si="0"/>
        <v>820</v>
      </c>
      <c r="Y25" s="264">
        <f t="shared" si="1"/>
        <v>91.111111111111114</v>
      </c>
      <c r="Z25" s="255" t="str">
        <f t="shared" si="2"/>
        <v>Tuntas</v>
      </c>
      <c r="AA25" s="75"/>
      <c r="AB25" s="71"/>
    </row>
    <row r="26" spans="2:30" s="76" customFormat="1" ht="16.5">
      <c r="B26" s="57">
        <v>13</v>
      </c>
      <c r="C26" s="269" t="str">
        <f>IF(Data!D27="","",Data!D27)</f>
        <v>FEBBY NOVELLIYANTI EFFENDI</v>
      </c>
      <c r="D26" s="775">
        <v>90</v>
      </c>
      <c r="E26" s="775">
        <v>86</v>
      </c>
      <c r="F26" s="775">
        <v>90</v>
      </c>
      <c r="G26" s="775">
        <v>86</v>
      </c>
      <c r="H26" s="775">
        <v>90</v>
      </c>
      <c r="I26" s="775">
        <v>86</v>
      </c>
      <c r="J26" s="775">
        <v>90</v>
      </c>
      <c r="K26" s="775">
        <v>86</v>
      </c>
      <c r="L26" s="775">
        <v>86</v>
      </c>
      <c r="M26" s="95"/>
      <c r="N26" s="95"/>
      <c r="O26" s="95"/>
      <c r="P26" s="95"/>
      <c r="Q26" s="95"/>
      <c r="R26" s="95"/>
      <c r="S26" s="95"/>
      <c r="T26" s="95"/>
      <c r="U26" s="95"/>
      <c r="V26" s="95"/>
      <c r="W26" s="215"/>
      <c r="X26" s="262">
        <f t="shared" si="0"/>
        <v>790</v>
      </c>
      <c r="Y26" s="264">
        <f t="shared" si="1"/>
        <v>87.777777777777771</v>
      </c>
      <c r="Z26" s="255" t="str">
        <f t="shared" si="2"/>
        <v>Tuntas</v>
      </c>
      <c r="AA26" s="75"/>
      <c r="AB26" s="71"/>
    </row>
    <row r="27" spans="2:30" s="76" customFormat="1" ht="16.5">
      <c r="B27" s="57">
        <v>14</v>
      </c>
      <c r="C27" s="269" t="str">
        <f>IF(Data!D28="","",Data!D28)</f>
        <v>FIRDA AULIA NAFISAH</v>
      </c>
      <c r="D27" s="775">
        <v>90</v>
      </c>
      <c r="E27" s="775">
        <v>86</v>
      </c>
      <c r="F27" s="775">
        <v>90</v>
      </c>
      <c r="G27" s="775">
        <v>86</v>
      </c>
      <c r="H27" s="775">
        <v>90</v>
      </c>
      <c r="I27" s="775">
        <v>86</v>
      </c>
      <c r="J27" s="775">
        <v>90</v>
      </c>
      <c r="K27" s="775">
        <v>86</v>
      </c>
      <c r="L27" s="775">
        <v>86</v>
      </c>
      <c r="M27" s="95"/>
      <c r="N27" s="95"/>
      <c r="O27" s="95"/>
      <c r="P27" s="95"/>
      <c r="Q27" s="95"/>
      <c r="R27" s="95"/>
      <c r="S27" s="95"/>
      <c r="T27" s="95"/>
      <c r="U27" s="95"/>
      <c r="V27" s="95"/>
      <c r="W27" s="215"/>
      <c r="X27" s="262">
        <f t="shared" si="0"/>
        <v>790</v>
      </c>
      <c r="Y27" s="264">
        <f t="shared" si="1"/>
        <v>87.777777777777771</v>
      </c>
      <c r="Z27" s="255" t="str">
        <f t="shared" si="2"/>
        <v>Tuntas</v>
      </c>
      <c r="AA27" s="75"/>
      <c r="AB27" s="71"/>
    </row>
    <row r="28" spans="2:30" s="76" customFormat="1" ht="16.5">
      <c r="B28" s="57">
        <v>15</v>
      </c>
      <c r="C28" s="269" t="str">
        <f>IF(Data!D29="","",Data!D29)</f>
        <v>HANIFAH</v>
      </c>
      <c r="D28" s="775">
        <v>80</v>
      </c>
      <c r="E28" s="775">
        <v>76</v>
      </c>
      <c r="F28" s="775">
        <v>80</v>
      </c>
      <c r="G28" s="775">
        <v>76</v>
      </c>
      <c r="H28" s="775">
        <v>80</v>
      </c>
      <c r="I28" s="775">
        <v>76</v>
      </c>
      <c r="J28" s="775">
        <v>80</v>
      </c>
      <c r="K28" s="775">
        <v>76</v>
      </c>
      <c r="L28" s="775">
        <v>76</v>
      </c>
      <c r="M28" s="95"/>
      <c r="N28" s="95"/>
      <c r="O28" s="95"/>
      <c r="P28" s="95"/>
      <c r="Q28" s="95"/>
      <c r="R28" s="95"/>
      <c r="S28" s="95"/>
      <c r="T28" s="95"/>
      <c r="U28" s="95"/>
      <c r="V28" s="95"/>
      <c r="W28" s="215"/>
      <c r="X28" s="262">
        <f t="shared" si="0"/>
        <v>700</v>
      </c>
      <c r="Y28" s="264">
        <f t="shared" si="1"/>
        <v>77.777777777777786</v>
      </c>
      <c r="Z28" s="255" t="str">
        <f t="shared" si="2"/>
        <v>Tuntas</v>
      </c>
      <c r="AA28" s="75"/>
      <c r="AB28" s="71"/>
    </row>
    <row r="29" spans="2:30" s="76" customFormat="1" ht="16.5">
      <c r="B29" s="57">
        <v>16</v>
      </c>
      <c r="C29" s="269" t="str">
        <f>IF(Data!D30="","",Data!D30)</f>
        <v>IRENA ALVIONITA</v>
      </c>
      <c r="D29" s="775">
        <v>90</v>
      </c>
      <c r="E29" s="775">
        <v>88</v>
      </c>
      <c r="F29" s="775">
        <v>90</v>
      </c>
      <c r="G29" s="775">
        <v>88</v>
      </c>
      <c r="H29" s="775">
        <v>90</v>
      </c>
      <c r="I29" s="775">
        <v>88</v>
      </c>
      <c r="J29" s="775">
        <v>90</v>
      </c>
      <c r="K29" s="775">
        <v>88</v>
      </c>
      <c r="L29" s="775">
        <v>88</v>
      </c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215"/>
      <c r="X29" s="262">
        <f t="shared" si="0"/>
        <v>800</v>
      </c>
      <c r="Y29" s="264">
        <f t="shared" si="1"/>
        <v>88.888888888888886</v>
      </c>
      <c r="Z29" s="255" t="str">
        <f t="shared" si="2"/>
        <v>Tuntas</v>
      </c>
      <c r="AA29" s="75"/>
      <c r="AB29" s="71"/>
    </row>
    <row r="30" spans="2:30" s="76" customFormat="1" ht="16.5">
      <c r="B30" s="57">
        <v>17</v>
      </c>
      <c r="C30" s="269" t="str">
        <f>IF(Data!D31="","",Data!D31)</f>
        <v>JESIKA SRI MULYANI</v>
      </c>
      <c r="D30" s="775">
        <v>90</v>
      </c>
      <c r="E30" s="775">
        <v>86</v>
      </c>
      <c r="F30" s="775">
        <v>90</v>
      </c>
      <c r="G30" s="775">
        <v>86</v>
      </c>
      <c r="H30" s="775">
        <v>90</v>
      </c>
      <c r="I30" s="775">
        <v>86</v>
      </c>
      <c r="J30" s="775">
        <v>90</v>
      </c>
      <c r="K30" s="775">
        <v>86</v>
      </c>
      <c r="L30" s="775">
        <v>86</v>
      </c>
      <c r="M30" s="95"/>
      <c r="N30" s="95"/>
      <c r="O30" s="95"/>
      <c r="P30" s="95"/>
      <c r="Q30" s="95"/>
      <c r="R30" s="95"/>
      <c r="S30" s="95"/>
      <c r="T30" s="95"/>
      <c r="U30" s="95"/>
      <c r="V30" s="95"/>
      <c r="W30" s="215"/>
      <c r="X30" s="262">
        <f t="shared" si="0"/>
        <v>790</v>
      </c>
      <c r="Y30" s="264">
        <f t="shared" si="1"/>
        <v>87.777777777777771</v>
      </c>
      <c r="Z30" s="255" t="str">
        <f t="shared" si="2"/>
        <v>Tuntas</v>
      </c>
      <c r="AA30" s="75"/>
      <c r="AB30" s="71"/>
    </row>
    <row r="31" spans="2:30" s="76" customFormat="1" ht="16.5">
      <c r="B31" s="57">
        <v>18</v>
      </c>
      <c r="C31" s="269" t="str">
        <f>IF(Data!D32="","",Data!D32)</f>
        <v>KIRANA PASYA MAZAYA</v>
      </c>
      <c r="D31" s="775">
        <v>90</v>
      </c>
      <c r="E31" s="775">
        <v>86</v>
      </c>
      <c r="F31" s="775">
        <v>90</v>
      </c>
      <c r="G31" s="775">
        <v>86</v>
      </c>
      <c r="H31" s="775">
        <v>90</v>
      </c>
      <c r="I31" s="775">
        <v>86</v>
      </c>
      <c r="J31" s="775">
        <v>90</v>
      </c>
      <c r="K31" s="775">
        <v>86</v>
      </c>
      <c r="L31" s="775">
        <v>86</v>
      </c>
      <c r="M31" s="95"/>
      <c r="N31" s="95"/>
      <c r="O31" s="95"/>
      <c r="P31" s="95"/>
      <c r="Q31" s="95"/>
      <c r="R31" s="95"/>
      <c r="S31" s="95"/>
      <c r="T31" s="95"/>
      <c r="U31" s="95"/>
      <c r="V31" s="95"/>
      <c r="W31" s="215"/>
      <c r="X31" s="262">
        <f t="shared" si="0"/>
        <v>790</v>
      </c>
      <c r="Y31" s="264">
        <f t="shared" si="1"/>
        <v>87.777777777777771</v>
      </c>
      <c r="Z31" s="255" t="str">
        <f t="shared" si="2"/>
        <v>Tuntas</v>
      </c>
      <c r="AA31" s="75"/>
      <c r="AB31" s="71"/>
    </row>
    <row r="32" spans="2:30" s="76" customFormat="1" ht="16.5">
      <c r="B32" s="57">
        <v>19</v>
      </c>
      <c r="C32" s="269" t="str">
        <f>IF(Data!D33="","",Data!D33)</f>
        <v>LISBETH AULIA PANJAITAN</v>
      </c>
      <c r="D32" s="775">
        <v>70</v>
      </c>
      <c r="E32" s="775">
        <v>70</v>
      </c>
      <c r="F32" s="775">
        <v>70</v>
      </c>
      <c r="G32" s="775">
        <v>70</v>
      </c>
      <c r="H32" s="775">
        <v>70</v>
      </c>
      <c r="I32" s="775">
        <v>70</v>
      </c>
      <c r="J32" s="775">
        <v>70</v>
      </c>
      <c r="K32" s="775">
        <v>70</v>
      </c>
      <c r="L32" s="775">
        <v>70</v>
      </c>
      <c r="M32" s="95"/>
      <c r="N32" s="95"/>
      <c r="O32" s="95"/>
      <c r="P32" s="95"/>
      <c r="Q32" s="95"/>
      <c r="R32" s="95"/>
      <c r="S32" s="95"/>
      <c r="T32" s="95"/>
      <c r="U32" s="95"/>
      <c r="V32" s="95"/>
      <c r="W32" s="215"/>
      <c r="X32" s="262">
        <f t="shared" si="0"/>
        <v>630</v>
      </c>
      <c r="Y32" s="264">
        <f t="shared" si="1"/>
        <v>70</v>
      </c>
      <c r="Z32" s="255" t="str">
        <f t="shared" si="2"/>
        <v>Tidak Tuntas</v>
      </c>
      <c r="AA32" s="75"/>
      <c r="AB32" s="71"/>
    </row>
    <row r="33" spans="2:28" s="76" customFormat="1" ht="16.5">
      <c r="B33" s="57">
        <v>20</v>
      </c>
      <c r="C33" s="269" t="str">
        <f>IF(Data!D34="","",Data!D34)</f>
        <v>LUCI SEPTIANTI</v>
      </c>
      <c r="D33" s="775">
        <v>90</v>
      </c>
      <c r="E33" s="775">
        <v>84</v>
      </c>
      <c r="F33" s="775">
        <v>90</v>
      </c>
      <c r="G33" s="775">
        <v>84</v>
      </c>
      <c r="H33" s="775">
        <v>90</v>
      </c>
      <c r="I33" s="775">
        <v>84</v>
      </c>
      <c r="J33" s="775">
        <v>90</v>
      </c>
      <c r="K33" s="775">
        <v>84</v>
      </c>
      <c r="L33" s="775">
        <v>84</v>
      </c>
      <c r="M33" s="95"/>
      <c r="N33" s="95"/>
      <c r="O33" s="95"/>
      <c r="P33" s="95"/>
      <c r="Q33" s="95"/>
      <c r="R33" s="95"/>
      <c r="S33" s="95"/>
      <c r="T33" s="95"/>
      <c r="U33" s="95"/>
      <c r="V33" s="95"/>
      <c r="W33" s="215"/>
      <c r="X33" s="262">
        <f t="shared" si="0"/>
        <v>780</v>
      </c>
      <c r="Y33" s="264">
        <f t="shared" si="1"/>
        <v>86.666666666666671</v>
      </c>
      <c r="Z33" s="255" t="str">
        <f t="shared" si="2"/>
        <v>Tuntas</v>
      </c>
      <c r="AA33" s="75"/>
      <c r="AB33" s="71"/>
    </row>
    <row r="34" spans="2:28" s="76" customFormat="1" ht="16.5">
      <c r="B34" s="57">
        <v>21</v>
      </c>
      <c r="C34" s="269" t="str">
        <f>IF(Data!D35="","",Data!D35)</f>
        <v>MELIDA INDRIANI</v>
      </c>
      <c r="D34" s="775">
        <v>90</v>
      </c>
      <c r="E34" s="775">
        <v>88</v>
      </c>
      <c r="F34" s="775">
        <v>90</v>
      </c>
      <c r="G34" s="775">
        <v>88</v>
      </c>
      <c r="H34" s="775">
        <v>90</v>
      </c>
      <c r="I34" s="775">
        <v>88</v>
      </c>
      <c r="J34" s="775">
        <v>90</v>
      </c>
      <c r="K34" s="775">
        <v>88</v>
      </c>
      <c r="L34" s="775">
        <v>88</v>
      </c>
      <c r="M34" s="95"/>
      <c r="N34" s="95"/>
      <c r="O34" s="95"/>
      <c r="P34" s="95"/>
      <c r="Q34" s="95"/>
      <c r="R34" s="95"/>
      <c r="S34" s="95"/>
      <c r="T34" s="95"/>
      <c r="U34" s="95"/>
      <c r="V34" s="95"/>
      <c r="W34" s="215"/>
      <c r="X34" s="262">
        <f t="shared" si="0"/>
        <v>800</v>
      </c>
      <c r="Y34" s="264">
        <f t="shared" si="1"/>
        <v>88.888888888888886</v>
      </c>
      <c r="Z34" s="255" t="str">
        <f t="shared" si="2"/>
        <v>Tuntas</v>
      </c>
      <c r="AA34" s="75"/>
      <c r="AB34" s="71"/>
    </row>
    <row r="35" spans="2:28" s="76" customFormat="1" ht="16.5">
      <c r="B35" s="57">
        <v>22</v>
      </c>
      <c r="C35" s="269" t="str">
        <f>IF(Data!D36="","",Data!D36)</f>
        <v>MOHAMAD ALIF WARNEDI</v>
      </c>
      <c r="D35" s="775">
        <v>70</v>
      </c>
      <c r="E35" s="775">
        <v>70</v>
      </c>
      <c r="F35" s="775">
        <v>70</v>
      </c>
      <c r="G35" s="775">
        <v>70</v>
      </c>
      <c r="H35" s="775">
        <v>70</v>
      </c>
      <c r="I35" s="775">
        <v>70</v>
      </c>
      <c r="J35" s="775">
        <v>70</v>
      </c>
      <c r="K35" s="775">
        <v>70</v>
      </c>
      <c r="L35" s="775">
        <v>70</v>
      </c>
      <c r="M35" s="95"/>
      <c r="N35" s="95"/>
      <c r="O35" s="95"/>
      <c r="P35" s="95"/>
      <c r="Q35" s="95"/>
      <c r="R35" s="95"/>
      <c r="S35" s="95"/>
      <c r="T35" s="95"/>
      <c r="U35" s="95"/>
      <c r="V35" s="95"/>
      <c r="W35" s="215"/>
      <c r="X35" s="262">
        <f t="shared" si="0"/>
        <v>630</v>
      </c>
      <c r="Y35" s="264">
        <f t="shared" si="1"/>
        <v>70</v>
      </c>
      <c r="Z35" s="255" t="str">
        <f t="shared" si="2"/>
        <v>Tidak Tuntas</v>
      </c>
      <c r="AA35" s="75"/>
      <c r="AB35" s="71"/>
    </row>
    <row r="36" spans="2:28" s="76" customFormat="1" ht="16.5">
      <c r="B36" s="57">
        <v>23</v>
      </c>
      <c r="C36" s="269" t="str">
        <f>IF(Data!D37="","",Data!D37)</f>
        <v>NABILAH KHAZNAH SHAHAB</v>
      </c>
      <c r="D36" s="775">
        <v>90</v>
      </c>
      <c r="E36" s="775">
        <v>86</v>
      </c>
      <c r="F36" s="775">
        <v>90</v>
      </c>
      <c r="G36" s="775">
        <v>86</v>
      </c>
      <c r="H36" s="775">
        <v>90</v>
      </c>
      <c r="I36" s="775">
        <v>86</v>
      </c>
      <c r="J36" s="775">
        <v>90</v>
      </c>
      <c r="K36" s="775">
        <v>86</v>
      </c>
      <c r="L36" s="775">
        <v>86</v>
      </c>
      <c r="M36" s="95"/>
      <c r="N36" s="95"/>
      <c r="O36" s="95"/>
      <c r="P36" s="95"/>
      <c r="Q36" s="95"/>
      <c r="R36" s="95"/>
      <c r="S36" s="95"/>
      <c r="T36" s="95"/>
      <c r="U36" s="95"/>
      <c r="V36" s="95"/>
      <c r="W36" s="215"/>
      <c r="X36" s="262">
        <f t="shared" si="0"/>
        <v>790</v>
      </c>
      <c r="Y36" s="264">
        <f t="shared" si="1"/>
        <v>87.777777777777771</v>
      </c>
      <c r="Z36" s="255" t="str">
        <f t="shared" si="2"/>
        <v>Tuntas</v>
      </c>
      <c r="AA36" s="75"/>
      <c r="AB36" s="71"/>
    </row>
    <row r="37" spans="2:28" s="76" customFormat="1" ht="16.5">
      <c r="B37" s="57">
        <v>24</v>
      </c>
      <c r="C37" s="269" t="str">
        <f>IF(Data!D38="","",Data!D38)</f>
        <v>NADYA NURFADILLA</v>
      </c>
      <c r="D37" s="775">
        <v>90</v>
      </c>
      <c r="E37" s="775">
        <v>90</v>
      </c>
      <c r="F37" s="775">
        <v>90</v>
      </c>
      <c r="G37" s="775">
        <v>90</v>
      </c>
      <c r="H37" s="775">
        <v>90</v>
      </c>
      <c r="I37" s="775">
        <v>90</v>
      </c>
      <c r="J37" s="775">
        <v>90</v>
      </c>
      <c r="K37" s="775">
        <v>90</v>
      </c>
      <c r="L37" s="775">
        <v>90</v>
      </c>
      <c r="M37" s="95"/>
      <c r="N37" s="95"/>
      <c r="O37" s="95"/>
      <c r="P37" s="95"/>
      <c r="Q37" s="95"/>
      <c r="R37" s="95"/>
      <c r="S37" s="95"/>
      <c r="T37" s="95"/>
      <c r="U37" s="95"/>
      <c r="V37" s="95"/>
      <c r="W37" s="215"/>
      <c r="X37" s="262">
        <f t="shared" si="0"/>
        <v>810</v>
      </c>
      <c r="Y37" s="264">
        <f t="shared" si="1"/>
        <v>90</v>
      </c>
      <c r="Z37" s="255" t="str">
        <f t="shared" si="2"/>
        <v>Tuntas</v>
      </c>
      <c r="AA37" s="75"/>
      <c r="AB37" s="71"/>
    </row>
    <row r="38" spans="2:28" s="76" customFormat="1" ht="16.5">
      <c r="B38" s="57">
        <v>25</v>
      </c>
      <c r="C38" s="269" t="str">
        <f>IF(Data!D39="","",Data!D39)</f>
        <v>NENG TRISNAWATI</v>
      </c>
      <c r="D38" s="775">
        <v>70</v>
      </c>
      <c r="E38" s="775">
        <v>70</v>
      </c>
      <c r="F38" s="775">
        <v>70</v>
      </c>
      <c r="G38" s="775">
        <v>70</v>
      </c>
      <c r="H38" s="775">
        <v>70</v>
      </c>
      <c r="I38" s="775">
        <v>70</v>
      </c>
      <c r="J38" s="775">
        <v>70</v>
      </c>
      <c r="K38" s="775">
        <v>70</v>
      </c>
      <c r="L38" s="775">
        <v>70</v>
      </c>
      <c r="M38" s="95"/>
      <c r="N38" s="95"/>
      <c r="O38" s="95"/>
      <c r="P38" s="95"/>
      <c r="Q38" s="95"/>
      <c r="R38" s="95"/>
      <c r="S38" s="95"/>
      <c r="T38" s="95"/>
      <c r="U38" s="95"/>
      <c r="V38" s="95"/>
      <c r="W38" s="215"/>
      <c r="X38" s="262">
        <f t="shared" si="0"/>
        <v>630</v>
      </c>
      <c r="Y38" s="264">
        <f t="shared" si="1"/>
        <v>70</v>
      </c>
      <c r="Z38" s="255" t="str">
        <f t="shared" si="2"/>
        <v>Tidak Tuntas</v>
      </c>
      <c r="AA38" s="75"/>
      <c r="AB38" s="71"/>
    </row>
    <row r="39" spans="2:28" s="76" customFormat="1" ht="16.5">
      <c r="B39" s="57">
        <v>26</v>
      </c>
      <c r="C39" s="269" t="str">
        <f>IF(Data!D40="","",Data!D40)</f>
        <v>RATU PUTRI SEPHIA</v>
      </c>
      <c r="D39" s="775">
        <v>80</v>
      </c>
      <c r="E39" s="775">
        <v>82</v>
      </c>
      <c r="F39" s="775">
        <v>80</v>
      </c>
      <c r="G39" s="775">
        <v>82</v>
      </c>
      <c r="H39" s="775">
        <v>80</v>
      </c>
      <c r="I39" s="775">
        <v>82</v>
      </c>
      <c r="J39" s="775">
        <v>80</v>
      </c>
      <c r="K39" s="775">
        <v>82</v>
      </c>
      <c r="L39" s="775">
        <v>82</v>
      </c>
      <c r="M39" s="95"/>
      <c r="N39" s="95"/>
      <c r="O39" s="95"/>
      <c r="P39" s="95"/>
      <c r="Q39" s="95"/>
      <c r="R39" s="95"/>
      <c r="S39" s="95"/>
      <c r="T39" s="95"/>
      <c r="U39" s="95"/>
      <c r="V39" s="95"/>
      <c r="W39" s="215"/>
      <c r="X39" s="262">
        <f t="shared" si="0"/>
        <v>730</v>
      </c>
      <c r="Y39" s="264">
        <f t="shared" si="1"/>
        <v>81.111111111111114</v>
      </c>
      <c r="Z39" s="255" t="str">
        <f t="shared" si="2"/>
        <v>Tuntas</v>
      </c>
      <c r="AA39" s="75"/>
      <c r="AB39" s="71"/>
    </row>
    <row r="40" spans="2:28" s="76" customFormat="1" ht="16.5">
      <c r="B40" s="57">
        <v>27</v>
      </c>
      <c r="C40" s="269" t="str">
        <f>IF(Data!D41="","",Data!D41)</f>
        <v>RENA IRMA YUNIAR</v>
      </c>
      <c r="D40" s="775">
        <v>90</v>
      </c>
      <c r="E40" s="775">
        <v>88</v>
      </c>
      <c r="F40" s="775">
        <v>90</v>
      </c>
      <c r="G40" s="775">
        <v>88</v>
      </c>
      <c r="H40" s="775">
        <v>90</v>
      </c>
      <c r="I40" s="775">
        <v>88</v>
      </c>
      <c r="J40" s="775">
        <v>90</v>
      </c>
      <c r="K40" s="775">
        <v>88</v>
      </c>
      <c r="L40" s="775">
        <v>88</v>
      </c>
      <c r="M40" s="95"/>
      <c r="N40" s="95"/>
      <c r="O40" s="95"/>
      <c r="P40" s="95"/>
      <c r="Q40" s="95"/>
      <c r="R40" s="95"/>
      <c r="S40" s="95"/>
      <c r="T40" s="95"/>
      <c r="U40" s="95"/>
      <c r="V40" s="95"/>
      <c r="W40" s="215"/>
      <c r="X40" s="262">
        <f t="shared" si="0"/>
        <v>800</v>
      </c>
      <c r="Y40" s="264">
        <f t="shared" si="1"/>
        <v>88.888888888888886</v>
      </c>
      <c r="Z40" s="255" t="str">
        <f t="shared" si="2"/>
        <v>Tuntas</v>
      </c>
      <c r="AA40" s="75"/>
      <c r="AB40" s="71"/>
    </row>
    <row r="41" spans="2:28" s="76" customFormat="1" ht="16.5">
      <c r="B41" s="57">
        <v>28</v>
      </c>
      <c r="C41" s="269" t="str">
        <f>IF(Data!D42="","",Data!D42)</f>
        <v>RIRIN SAFITRI</v>
      </c>
      <c r="D41" s="775">
        <v>90</v>
      </c>
      <c r="E41" s="775">
        <v>92</v>
      </c>
      <c r="F41" s="775">
        <v>90</v>
      </c>
      <c r="G41" s="775">
        <v>92</v>
      </c>
      <c r="H41" s="775">
        <v>90</v>
      </c>
      <c r="I41" s="775">
        <v>92</v>
      </c>
      <c r="J41" s="775">
        <v>90</v>
      </c>
      <c r="K41" s="775">
        <v>92</v>
      </c>
      <c r="L41" s="775">
        <v>92</v>
      </c>
      <c r="M41" s="95"/>
      <c r="N41" s="95"/>
      <c r="O41" s="95"/>
      <c r="P41" s="95"/>
      <c r="Q41" s="95"/>
      <c r="R41" s="95"/>
      <c r="S41" s="95"/>
      <c r="T41" s="95"/>
      <c r="U41" s="95"/>
      <c r="V41" s="95"/>
      <c r="W41" s="215"/>
      <c r="X41" s="262">
        <f t="shared" si="0"/>
        <v>820</v>
      </c>
      <c r="Y41" s="264">
        <f t="shared" si="1"/>
        <v>91.111111111111114</v>
      </c>
      <c r="Z41" s="255" t="str">
        <f t="shared" si="2"/>
        <v>Tuntas</v>
      </c>
      <c r="AA41" s="75"/>
      <c r="AB41" s="71"/>
    </row>
    <row r="42" spans="2:28" s="76" customFormat="1" ht="16.5">
      <c r="B42" s="57">
        <v>29</v>
      </c>
      <c r="C42" s="269" t="str">
        <f>IF(Data!D43="","",Data!D43)</f>
        <v>RISKE RAHMANI AZMI YUNIAWAN</v>
      </c>
      <c r="D42" s="775">
        <v>70</v>
      </c>
      <c r="E42" s="775">
        <v>70</v>
      </c>
      <c r="F42" s="775">
        <v>70</v>
      </c>
      <c r="G42" s="775">
        <v>70</v>
      </c>
      <c r="H42" s="775">
        <v>70</v>
      </c>
      <c r="I42" s="775">
        <v>70</v>
      </c>
      <c r="J42" s="775">
        <v>70</v>
      </c>
      <c r="K42" s="775">
        <v>70</v>
      </c>
      <c r="L42" s="775">
        <v>70</v>
      </c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215"/>
      <c r="X42" s="262">
        <f t="shared" si="0"/>
        <v>630</v>
      </c>
      <c r="Y42" s="264">
        <f t="shared" si="1"/>
        <v>70</v>
      </c>
      <c r="Z42" s="255" t="str">
        <f t="shared" si="2"/>
        <v>Tidak Tuntas</v>
      </c>
      <c r="AA42" s="75"/>
      <c r="AB42" s="71"/>
    </row>
    <row r="43" spans="2:28" s="76" customFormat="1" ht="16.5">
      <c r="B43" s="57">
        <v>30</v>
      </c>
      <c r="C43" s="269" t="str">
        <f>IF(Data!D44="","",Data!D44)</f>
        <v>RIZKI NURSAKINAH</v>
      </c>
      <c r="D43" s="775">
        <v>90</v>
      </c>
      <c r="E43" s="775">
        <v>86</v>
      </c>
      <c r="F43" s="775">
        <v>90</v>
      </c>
      <c r="G43" s="775">
        <v>86</v>
      </c>
      <c r="H43" s="775">
        <v>90</v>
      </c>
      <c r="I43" s="775">
        <v>86</v>
      </c>
      <c r="J43" s="775">
        <v>90</v>
      </c>
      <c r="K43" s="775">
        <v>86</v>
      </c>
      <c r="L43" s="775">
        <v>86</v>
      </c>
      <c r="M43" s="95"/>
      <c r="N43" s="95"/>
      <c r="O43" s="95"/>
      <c r="P43" s="95"/>
      <c r="Q43" s="95"/>
      <c r="R43" s="95"/>
      <c r="S43" s="95"/>
      <c r="T43" s="95"/>
      <c r="U43" s="95"/>
      <c r="V43" s="95"/>
      <c r="W43" s="215"/>
      <c r="X43" s="262">
        <f t="shared" si="0"/>
        <v>790</v>
      </c>
      <c r="Y43" s="264">
        <f t="shared" si="1"/>
        <v>87.777777777777771</v>
      </c>
      <c r="Z43" s="255" t="str">
        <f t="shared" si="2"/>
        <v>Tuntas</v>
      </c>
      <c r="AA43" s="75"/>
      <c r="AB43" s="71"/>
    </row>
    <row r="44" spans="2:28" s="76" customFormat="1" ht="16.5">
      <c r="B44" s="57">
        <v>31</v>
      </c>
      <c r="C44" s="269" t="str">
        <f>IF(Data!D45="","",Data!D45)</f>
        <v>SHALZA DIAN PUTRI</v>
      </c>
      <c r="D44" s="775">
        <v>90</v>
      </c>
      <c r="E44" s="775">
        <v>88</v>
      </c>
      <c r="F44" s="775">
        <v>90</v>
      </c>
      <c r="G44" s="775">
        <v>88</v>
      </c>
      <c r="H44" s="775">
        <v>90</v>
      </c>
      <c r="I44" s="775">
        <v>88</v>
      </c>
      <c r="J44" s="775">
        <v>90</v>
      </c>
      <c r="K44" s="775">
        <v>88</v>
      </c>
      <c r="L44" s="775">
        <v>88</v>
      </c>
      <c r="M44" s="95"/>
      <c r="N44" s="95"/>
      <c r="O44" s="95"/>
      <c r="P44" s="95"/>
      <c r="Q44" s="95"/>
      <c r="R44" s="95"/>
      <c r="S44" s="95"/>
      <c r="T44" s="95"/>
      <c r="U44" s="95"/>
      <c r="V44" s="95"/>
      <c r="W44" s="215"/>
      <c r="X44" s="262">
        <f t="shared" si="0"/>
        <v>800</v>
      </c>
      <c r="Y44" s="264">
        <f t="shared" si="1"/>
        <v>88.888888888888886</v>
      </c>
      <c r="Z44" s="255" t="str">
        <f t="shared" si="2"/>
        <v>Tuntas</v>
      </c>
      <c r="AA44" s="75"/>
      <c r="AB44" s="71"/>
    </row>
    <row r="45" spans="2:28" s="76" customFormat="1" ht="16.5">
      <c r="B45" s="57">
        <v>32</v>
      </c>
      <c r="C45" s="269" t="str">
        <f>IF(Data!D46="","",Data!D46)</f>
        <v>SITI FAUZIAH AZMI</v>
      </c>
      <c r="D45" s="775">
        <v>90</v>
      </c>
      <c r="E45" s="775">
        <v>84</v>
      </c>
      <c r="F45" s="775">
        <v>90</v>
      </c>
      <c r="G45" s="775">
        <v>84</v>
      </c>
      <c r="H45" s="775">
        <v>90</v>
      </c>
      <c r="I45" s="775">
        <v>84</v>
      </c>
      <c r="J45" s="775">
        <v>90</v>
      </c>
      <c r="K45" s="775">
        <v>84</v>
      </c>
      <c r="L45" s="775">
        <v>84</v>
      </c>
      <c r="M45" s="95"/>
      <c r="N45" s="95"/>
      <c r="O45" s="95"/>
      <c r="P45" s="95"/>
      <c r="Q45" s="95"/>
      <c r="R45" s="95"/>
      <c r="S45" s="95"/>
      <c r="T45" s="95"/>
      <c r="U45" s="95"/>
      <c r="V45" s="95"/>
      <c r="W45" s="215"/>
      <c r="X45" s="262">
        <f t="shared" si="0"/>
        <v>780</v>
      </c>
      <c r="Y45" s="264">
        <f t="shared" si="1"/>
        <v>86.666666666666671</v>
      </c>
      <c r="Z45" s="255" t="str">
        <f t="shared" si="2"/>
        <v>Tuntas</v>
      </c>
      <c r="AA45" s="75"/>
      <c r="AB45" s="71"/>
    </row>
    <row r="46" spans="2:28" s="76" customFormat="1" ht="16.5">
      <c r="B46" s="57">
        <v>33</v>
      </c>
      <c r="C46" s="269" t="str">
        <f>IF(Data!D47="","",Data!D47)</f>
        <v>SITI MAYANG ALVINITA</v>
      </c>
      <c r="D46" s="775">
        <v>90</v>
      </c>
      <c r="E46" s="775">
        <v>88</v>
      </c>
      <c r="F46" s="775">
        <v>90</v>
      </c>
      <c r="G46" s="775">
        <v>88</v>
      </c>
      <c r="H46" s="775">
        <v>90</v>
      </c>
      <c r="I46" s="775">
        <v>88</v>
      </c>
      <c r="J46" s="775">
        <v>90</v>
      </c>
      <c r="K46" s="775">
        <v>88</v>
      </c>
      <c r="L46" s="775">
        <v>88</v>
      </c>
      <c r="M46" s="95"/>
      <c r="N46" s="95"/>
      <c r="O46" s="95"/>
      <c r="P46" s="95"/>
      <c r="Q46" s="95"/>
      <c r="R46" s="95"/>
      <c r="S46" s="95"/>
      <c r="T46" s="95"/>
      <c r="U46" s="95"/>
      <c r="V46" s="95"/>
      <c r="W46" s="215"/>
      <c r="X46" s="262">
        <f t="shared" si="0"/>
        <v>800</v>
      </c>
      <c r="Y46" s="264">
        <f t="shared" si="1"/>
        <v>88.888888888888886</v>
      </c>
      <c r="Z46" s="255" t="str">
        <f t="shared" si="2"/>
        <v>Tuntas</v>
      </c>
      <c r="AA46" s="75"/>
      <c r="AB46" s="71"/>
    </row>
    <row r="47" spans="2:28" s="76" customFormat="1" ht="16.5">
      <c r="B47" s="57">
        <v>34</v>
      </c>
      <c r="C47" s="269" t="str">
        <f>IF(Data!D48="","",Data!D48)</f>
        <v>TRI ARSILLA MIRANTI</v>
      </c>
      <c r="D47" s="775">
        <v>90</v>
      </c>
      <c r="E47" s="775">
        <v>86</v>
      </c>
      <c r="F47" s="775">
        <v>90</v>
      </c>
      <c r="G47" s="775">
        <v>86</v>
      </c>
      <c r="H47" s="775">
        <v>90</v>
      </c>
      <c r="I47" s="775">
        <v>86</v>
      </c>
      <c r="J47" s="775">
        <v>90</v>
      </c>
      <c r="K47" s="775">
        <v>86</v>
      </c>
      <c r="L47" s="775">
        <v>86</v>
      </c>
      <c r="M47" s="95"/>
      <c r="N47" s="95"/>
      <c r="O47" s="95"/>
      <c r="P47" s="95"/>
      <c r="Q47" s="95"/>
      <c r="R47" s="95"/>
      <c r="S47" s="95"/>
      <c r="T47" s="95"/>
      <c r="U47" s="95"/>
      <c r="V47" s="95"/>
      <c r="W47" s="215"/>
      <c r="X47" s="262">
        <f t="shared" si="0"/>
        <v>790</v>
      </c>
      <c r="Y47" s="264">
        <f t="shared" si="1"/>
        <v>87.777777777777771</v>
      </c>
      <c r="Z47" s="255" t="str">
        <f t="shared" si="2"/>
        <v>Tuntas</v>
      </c>
      <c r="AA47" s="75"/>
      <c r="AB47" s="71"/>
    </row>
    <row r="48" spans="2:28" s="76" customFormat="1" ht="16.5">
      <c r="B48" s="57">
        <v>35</v>
      </c>
      <c r="C48" s="269" t="str">
        <f>IF(Data!D49="","",Data!D49)</f>
        <v>WIDA SARAH NUR AZKIA</v>
      </c>
      <c r="D48" s="775">
        <v>90</v>
      </c>
      <c r="E48" s="775">
        <v>88</v>
      </c>
      <c r="F48" s="775">
        <v>90</v>
      </c>
      <c r="G48" s="775">
        <v>88</v>
      </c>
      <c r="H48" s="775">
        <v>90</v>
      </c>
      <c r="I48" s="775">
        <v>88</v>
      </c>
      <c r="J48" s="775">
        <v>90</v>
      </c>
      <c r="K48" s="775">
        <v>88</v>
      </c>
      <c r="L48" s="775">
        <v>88</v>
      </c>
      <c r="M48" s="95"/>
      <c r="N48" s="95"/>
      <c r="O48" s="95"/>
      <c r="P48" s="95"/>
      <c r="Q48" s="95"/>
      <c r="R48" s="95"/>
      <c r="S48" s="95"/>
      <c r="T48" s="95"/>
      <c r="U48" s="95"/>
      <c r="V48" s="95"/>
      <c r="W48" s="215"/>
      <c r="X48" s="262">
        <f t="shared" si="0"/>
        <v>800</v>
      </c>
      <c r="Y48" s="264">
        <f t="shared" si="1"/>
        <v>88.888888888888886</v>
      </c>
      <c r="Z48" s="255" t="str">
        <f t="shared" si="2"/>
        <v>Tuntas</v>
      </c>
      <c r="AA48" s="75"/>
      <c r="AB48" s="71"/>
    </row>
    <row r="49" spans="2:28" s="76" customFormat="1" ht="16.5">
      <c r="B49" s="57">
        <v>36</v>
      </c>
      <c r="C49" s="269" t="str">
        <f>IF(Data!D50="","",Data!D50)</f>
        <v>YOGI AL RASYID</v>
      </c>
      <c r="D49" s="775">
        <v>90</v>
      </c>
      <c r="E49" s="775">
        <v>90</v>
      </c>
      <c r="F49" s="775">
        <v>90</v>
      </c>
      <c r="G49" s="775">
        <v>90</v>
      </c>
      <c r="H49" s="775">
        <v>90</v>
      </c>
      <c r="I49" s="775">
        <v>90</v>
      </c>
      <c r="J49" s="775">
        <v>90</v>
      </c>
      <c r="K49" s="775">
        <v>90</v>
      </c>
      <c r="L49" s="775">
        <v>90</v>
      </c>
      <c r="M49" s="95"/>
      <c r="N49" s="95"/>
      <c r="O49" s="95"/>
      <c r="P49" s="95"/>
      <c r="Q49" s="95"/>
      <c r="R49" s="95"/>
      <c r="S49" s="95"/>
      <c r="T49" s="95"/>
      <c r="U49" s="95"/>
      <c r="V49" s="95"/>
      <c r="W49" s="215"/>
      <c r="X49" s="262">
        <f t="shared" si="0"/>
        <v>810</v>
      </c>
      <c r="Y49" s="264">
        <f t="shared" si="1"/>
        <v>90</v>
      </c>
      <c r="Z49" s="255" t="str">
        <f t="shared" si="2"/>
        <v>Tuntas</v>
      </c>
      <c r="AA49" s="75"/>
      <c r="AB49" s="71"/>
    </row>
    <row r="50" spans="2:28" s="76" customFormat="1" ht="16.5">
      <c r="B50" s="57">
        <v>37</v>
      </c>
      <c r="C50" s="269" t="str">
        <f>IF(Data!D51="","",Data!D51)</f>
        <v>ZAHRA NADIRA KAMILLA</v>
      </c>
      <c r="D50" s="775">
        <v>90</v>
      </c>
      <c r="E50" s="775">
        <v>86</v>
      </c>
      <c r="F50" s="775">
        <v>90</v>
      </c>
      <c r="G50" s="775">
        <v>86</v>
      </c>
      <c r="H50" s="775">
        <v>90</v>
      </c>
      <c r="I50" s="775">
        <v>86</v>
      </c>
      <c r="J50" s="775">
        <v>90</v>
      </c>
      <c r="K50" s="775">
        <v>86</v>
      </c>
      <c r="L50" s="775">
        <v>86</v>
      </c>
      <c r="M50" s="95"/>
      <c r="N50" s="95"/>
      <c r="O50" s="95"/>
      <c r="P50" s="95"/>
      <c r="Q50" s="95"/>
      <c r="R50" s="95"/>
      <c r="S50" s="95"/>
      <c r="T50" s="95"/>
      <c r="U50" s="95"/>
      <c r="V50" s="95"/>
      <c r="W50" s="215"/>
      <c r="X50" s="262">
        <f t="shared" si="0"/>
        <v>790</v>
      </c>
      <c r="Y50" s="264">
        <f t="shared" si="1"/>
        <v>87.777777777777771</v>
      </c>
      <c r="Z50" s="255" t="str">
        <f t="shared" si="2"/>
        <v>Tuntas</v>
      </c>
      <c r="AA50" s="75"/>
      <c r="AB50" s="71"/>
    </row>
    <row r="51" spans="2:28" s="76" customFormat="1" ht="16.5">
      <c r="B51" s="57">
        <v>38</v>
      </c>
      <c r="C51" s="269" t="str">
        <f>IF(Data!D52="","",Data!D52)</f>
        <v/>
      </c>
      <c r="D51" s="95"/>
      <c r="E51" s="95"/>
      <c r="F51" s="95"/>
      <c r="G51" s="95"/>
      <c r="H51" s="95"/>
      <c r="I51" s="95"/>
      <c r="J51" s="95"/>
      <c r="K51" s="95"/>
      <c r="L51" s="95"/>
      <c r="M51" s="95"/>
      <c r="N51" s="95"/>
      <c r="O51" s="95"/>
      <c r="P51" s="95"/>
      <c r="Q51" s="95"/>
      <c r="R51" s="95"/>
      <c r="S51" s="95"/>
      <c r="T51" s="95"/>
      <c r="U51" s="95"/>
      <c r="V51" s="95"/>
      <c r="W51" s="215"/>
      <c r="X51" s="262" t="str">
        <f t="shared" si="0"/>
        <v/>
      </c>
      <c r="Y51" s="264" t="str">
        <f t="shared" si="1"/>
        <v/>
      </c>
      <c r="Z51" s="255" t="str">
        <f t="shared" si="2"/>
        <v/>
      </c>
      <c r="AA51" s="75"/>
      <c r="AB51" s="71"/>
    </row>
    <row r="52" spans="2:28" s="76" customFormat="1" ht="16.5">
      <c r="B52" s="57">
        <v>39</v>
      </c>
      <c r="C52" s="269" t="str">
        <f>IF(Data!D53="","",Data!D53)</f>
        <v/>
      </c>
      <c r="D52" s="95"/>
      <c r="E52" s="95"/>
      <c r="F52" s="95"/>
      <c r="G52" s="95"/>
      <c r="H52" s="95"/>
      <c r="I52" s="95"/>
      <c r="J52" s="95"/>
      <c r="K52" s="95"/>
      <c r="L52" s="95"/>
      <c r="M52" s="95"/>
      <c r="N52" s="95"/>
      <c r="O52" s="95"/>
      <c r="P52" s="95"/>
      <c r="Q52" s="95"/>
      <c r="R52" s="95"/>
      <c r="S52" s="95"/>
      <c r="T52" s="95"/>
      <c r="U52" s="95"/>
      <c r="V52" s="95"/>
      <c r="W52" s="215"/>
      <c r="X52" s="262" t="str">
        <f t="shared" si="0"/>
        <v/>
      </c>
      <c r="Y52" s="264" t="str">
        <f t="shared" si="1"/>
        <v/>
      </c>
      <c r="Z52" s="255" t="str">
        <f t="shared" si="2"/>
        <v/>
      </c>
      <c r="AA52" s="75"/>
      <c r="AB52" s="71"/>
    </row>
    <row r="53" spans="2:28" s="76" customFormat="1" ht="16.5">
      <c r="B53" s="57">
        <v>40</v>
      </c>
      <c r="C53" s="269" t="str">
        <f>IF(Data!D54="","",Data!D54)</f>
        <v/>
      </c>
      <c r="D53" s="95"/>
      <c r="E53" s="95"/>
      <c r="F53" s="95"/>
      <c r="G53" s="95"/>
      <c r="H53" s="95"/>
      <c r="I53" s="95"/>
      <c r="J53" s="95"/>
      <c r="K53" s="95"/>
      <c r="L53" s="95"/>
      <c r="M53" s="95"/>
      <c r="N53" s="95"/>
      <c r="O53" s="95"/>
      <c r="P53" s="95"/>
      <c r="Q53" s="95"/>
      <c r="R53" s="95"/>
      <c r="S53" s="95"/>
      <c r="T53" s="95"/>
      <c r="U53" s="95"/>
      <c r="V53" s="95"/>
      <c r="W53" s="215"/>
      <c r="X53" s="262" t="str">
        <f t="shared" si="0"/>
        <v/>
      </c>
      <c r="Y53" s="264" t="str">
        <f t="shared" si="1"/>
        <v/>
      </c>
      <c r="Z53" s="255" t="str">
        <f t="shared" si="2"/>
        <v/>
      </c>
      <c r="AA53" s="75"/>
      <c r="AB53" s="71"/>
    </row>
    <row r="54" spans="2:28" s="76" customFormat="1" ht="16.5">
      <c r="B54" s="57">
        <v>41</v>
      </c>
      <c r="C54" s="269" t="str">
        <f>IF(Data!D55="","",Data!D55)</f>
        <v/>
      </c>
      <c r="D54" s="95"/>
      <c r="E54" s="95"/>
      <c r="F54" s="95"/>
      <c r="G54" s="95"/>
      <c r="H54" s="95"/>
      <c r="I54" s="95"/>
      <c r="J54" s="95"/>
      <c r="K54" s="95"/>
      <c r="L54" s="95"/>
      <c r="M54" s="95"/>
      <c r="N54" s="95"/>
      <c r="O54" s="95"/>
      <c r="P54" s="95"/>
      <c r="Q54" s="95"/>
      <c r="R54" s="95"/>
      <c r="S54" s="95"/>
      <c r="T54" s="95"/>
      <c r="U54" s="95"/>
      <c r="V54" s="95"/>
      <c r="W54" s="215"/>
      <c r="X54" s="262" t="str">
        <f t="shared" si="0"/>
        <v/>
      </c>
      <c r="Y54" s="264" t="str">
        <f t="shared" si="1"/>
        <v/>
      </c>
      <c r="Z54" s="255" t="str">
        <f t="shared" si="2"/>
        <v/>
      </c>
      <c r="AA54" s="75"/>
      <c r="AB54" s="71"/>
    </row>
    <row r="55" spans="2:28" s="76" customFormat="1" ht="16.5">
      <c r="B55" s="57">
        <v>42</v>
      </c>
      <c r="C55" s="269" t="str">
        <f>IF(Data!D56="","",Data!D56)</f>
        <v/>
      </c>
      <c r="D55" s="95"/>
      <c r="E55" s="95"/>
      <c r="F55" s="95"/>
      <c r="G55" s="95"/>
      <c r="H55" s="95"/>
      <c r="I55" s="95"/>
      <c r="J55" s="95"/>
      <c r="K55" s="95"/>
      <c r="L55" s="95"/>
      <c r="M55" s="95"/>
      <c r="N55" s="95"/>
      <c r="O55" s="95"/>
      <c r="P55" s="95"/>
      <c r="Q55" s="95"/>
      <c r="R55" s="95"/>
      <c r="S55" s="95"/>
      <c r="T55" s="95"/>
      <c r="U55" s="95"/>
      <c r="V55" s="95"/>
      <c r="W55" s="215"/>
      <c r="X55" s="262" t="str">
        <f t="shared" si="0"/>
        <v/>
      </c>
      <c r="Y55" s="264" t="str">
        <f t="shared" si="1"/>
        <v/>
      </c>
      <c r="Z55" s="255" t="str">
        <f t="shared" si="2"/>
        <v/>
      </c>
      <c r="AA55" s="75"/>
      <c r="AB55" s="71"/>
    </row>
    <row r="56" spans="2:28" s="76" customFormat="1" ht="16.5">
      <c r="B56" s="57">
        <v>43</v>
      </c>
      <c r="C56" s="269" t="str">
        <f>IF(Data!D57="","",Data!D57)</f>
        <v/>
      </c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5"/>
      <c r="S56" s="95"/>
      <c r="T56" s="95"/>
      <c r="U56" s="95"/>
      <c r="V56" s="95"/>
      <c r="W56" s="215"/>
      <c r="X56" s="262" t="str">
        <f t="shared" si="0"/>
        <v/>
      </c>
      <c r="Y56" s="264" t="str">
        <f t="shared" si="1"/>
        <v/>
      </c>
      <c r="Z56" s="255" t="str">
        <f t="shared" si="2"/>
        <v/>
      </c>
      <c r="AA56" s="75"/>
      <c r="AB56" s="71"/>
    </row>
    <row r="57" spans="2:28" s="76" customFormat="1" ht="16.5">
      <c r="B57" s="57">
        <v>44</v>
      </c>
      <c r="C57" s="269" t="str">
        <f>IF(Data!D58="","",Data!D58)</f>
        <v/>
      </c>
      <c r="D57" s="95"/>
      <c r="E57" s="95"/>
      <c r="F57" s="95"/>
      <c r="G57" s="95"/>
      <c r="H57" s="95"/>
      <c r="I57" s="95"/>
      <c r="J57" s="95"/>
      <c r="K57" s="95"/>
      <c r="L57" s="95"/>
      <c r="M57" s="95"/>
      <c r="N57" s="95"/>
      <c r="O57" s="95"/>
      <c r="P57" s="95"/>
      <c r="Q57" s="95"/>
      <c r="R57" s="95"/>
      <c r="S57" s="95"/>
      <c r="T57" s="95"/>
      <c r="U57" s="95"/>
      <c r="V57" s="95"/>
      <c r="W57" s="215"/>
      <c r="X57" s="262" t="str">
        <f t="shared" si="0"/>
        <v/>
      </c>
      <c r="Y57" s="264" t="str">
        <f t="shared" si="1"/>
        <v/>
      </c>
      <c r="Z57" s="255" t="str">
        <f t="shared" si="2"/>
        <v/>
      </c>
      <c r="AA57" s="75"/>
      <c r="AB57" s="71"/>
    </row>
    <row r="58" spans="2:28" s="76" customFormat="1" ht="16.5">
      <c r="B58" s="57">
        <v>45</v>
      </c>
      <c r="C58" s="269" t="str">
        <f>IF(Data!D59="","",Data!D59)</f>
        <v/>
      </c>
      <c r="D58" s="95"/>
      <c r="E58" s="95"/>
      <c r="F58" s="95"/>
      <c r="G58" s="95"/>
      <c r="H58" s="95"/>
      <c r="I58" s="95"/>
      <c r="J58" s="95"/>
      <c r="K58" s="95"/>
      <c r="L58" s="95"/>
      <c r="M58" s="95"/>
      <c r="N58" s="95"/>
      <c r="O58" s="95"/>
      <c r="P58" s="95"/>
      <c r="Q58" s="95"/>
      <c r="R58" s="95"/>
      <c r="S58" s="95"/>
      <c r="T58" s="95"/>
      <c r="U58" s="95"/>
      <c r="V58" s="95"/>
      <c r="W58" s="215"/>
      <c r="X58" s="262" t="str">
        <f t="shared" si="0"/>
        <v/>
      </c>
      <c r="Y58" s="264" t="str">
        <f t="shared" si="1"/>
        <v/>
      </c>
      <c r="Z58" s="255" t="str">
        <f t="shared" si="2"/>
        <v/>
      </c>
      <c r="AA58" s="75"/>
      <c r="AB58" s="71"/>
    </row>
    <row r="59" spans="2:28" s="76" customFormat="1" ht="16.5">
      <c r="B59" s="57">
        <v>46</v>
      </c>
      <c r="C59" s="269" t="str">
        <f>IF(Data!D60="","",Data!D60)</f>
        <v/>
      </c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95"/>
      <c r="S59" s="95"/>
      <c r="T59" s="95"/>
      <c r="U59" s="95"/>
      <c r="V59" s="95"/>
      <c r="W59" s="215"/>
      <c r="X59" s="262" t="str">
        <f t="shared" si="0"/>
        <v/>
      </c>
      <c r="Y59" s="264" t="str">
        <f t="shared" si="1"/>
        <v/>
      </c>
      <c r="Z59" s="255" t="str">
        <f t="shared" si="2"/>
        <v/>
      </c>
      <c r="AA59" s="75"/>
      <c r="AB59" s="71"/>
    </row>
    <row r="60" spans="2:28" s="76" customFormat="1" ht="16.5">
      <c r="B60" s="57">
        <v>47</v>
      </c>
      <c r="C60" s="269" t="str">
        <f>IF(Data!D61="","",Data!D61)</f>
        <v/>
      </c>
      <c r="D60" s="95"/>
      <c r="E60" s="95"/>
      <c r="F60" s="95"/>
      <c r="G60" s="95"/>
      <c r="H60" s="95"/>
      <c r="I60" s="95"/>
      <c r="J60" s="95"/>
      <c r="K60" s="95"/>
      <c r="L60" s="95"/>
      <c r="M60" s="95"/>
      <c r="N60" s="95"/>
      <c r="O60" s="95"/>
      <c r="P60" s="95"/>
      <c r="Q60" s="95"/>
      <c r="R60" s="95"/>
      <c r="S60" s="95"/>
      <c r="T60" s="95"/>
      <c r="U60" s="95"/>
      <c r="V60" s="95"/>
      <c r="W60" s="215"/>
      <c r="X60" s="262" t="str">
        <f t="shared" si="0"/>
        <v/>
      </c>
      <c r="Y60" s="264" t="str">
        <f t="shared" si="1"/>
        <v/>
      </c>
      <c r="Z60" s="255" t="str">
        <f t="shared" si="2"/>
        <v/>
      </c>
      <c r="AA60" s="75"/>
      <c r="AB60" s="71"/>
    </row>
    <row r="61" spans="2:28" s="76" customFormat="1" ht="16.5">
      <c r="B61" s="57">
        <v>48</v>
      </c>
      <c r="C61" s="269" t="str">
        <f>IF(Data!D62="","",Data!D62)</f>
        <v/>
      </c>
      <c r="D61" s="95"/>
      <c r="E61" s="95"/>
      <c r="F61" s="95"/>
      <c r="G61" s="95"/>
      <c r="H61" s="95"/>
      <c r="I61" s="95"/>
      <c r="J61" s="95"/>
      <c r="K61" s="95"/>
      <c r="L61" s="95"/>
      <c r="M61" s="95"/>
      <c r="N61" s="95"/>
      <c r="O61" s="95"/>
      <c r="P61" s="95"/>
      <c r="Q61" s="95"/>
      <c r="R61" s="95"/>
      <c r="S61" s="95"/>
      <c r="T61" s="95"/>
      <c r="U61" s="95"/>
      <c r="V61" s="95"/>
      <c r="W61" s="215"/>
      <c r="X61" s="262" t="str">
        <f t="shared" si="0"/>
        <v/>
      </c>
      <c r="Y61" s="264" t="str">
        <f t="shared" si="1"/>
        <v/>
      </c>
      <c r="Z61" s="255" t="str">
        <f t="shared" si="2"/>
        <v/>
      </c>
      <c r="AA61" s="75"/>
      <c r="AB61" s="71"/>
    </row>
    <row r="62" spans="2:28" s="76" customFormat="1" ht="16.5">
      <c r="B62" s="57">
        <v>49</v>
      </c>
      <c r="C62" s="269" t="str">
        <f>IF(Data!D63="","",Data!D63)</f>
        <v/>
      </c>
      <c r="D62" s="95"/>
      <c r="E62" s="95"/>
      <c r="F62" s="95"/>
      <c r="G62" s="95"/>
      <c r="H62" s="95"/>
      <c r="I62" s="95"/>
      <c r="J62" s="95"/>
      <c r="K62" s="95"/>
      <c r="L62" s="95"/>
      <c r="M62" s="95"/>
      <c r="N62" s="95"/>
      <c r="O62" s="95"/>
      <c r="P62" s="95"/>
      <c r="Q62" s="95"/>
      <c r="R62" s="95"/>
      <c r="S62" s="95"/>
      <c r="T62" s="95"/>
      <c r="U62" s="95"/>
      <c r="V62" s="95"/>
      <c r="W62" s="215"/>
      <c r="X62" s="262" t="str">
        <f t="shared" si="0"/>
        <v/>
      </c>
      <c r="Y62" s="264" t="str">
        <f t="shared" si="1"/>
        <v/>
      </c>
      <c r="Z62" s="255" t="str">
        <f t="shared" si="2"/>
        <v/>
      </c>
      <c r="AA62" s="75"/>
      <c r="AB62" s="71"/>
    </row>
    <row r="63" spans="2:28" s="76" customFormat="1" ht="16.5">
      <c r="B63" s="58">
        <v>50</v>
      </c>
      <c r="C63" s="270" t="str">
        <f>IF(Data!D64="","",Data!D64)</f>
        <v/>
      </c>
      <c r="D63" s="96"/>
      <c r="E63" s="96"/>
      <c r="F63" s="96"/>
      <c r="G63" s="96"/>
      <c r="H63" s="96"/>
      <c r="I63" s="96"/>
      <c r="J63" s="96"/>
      <c r="K63" s="96"/>
      <c r="L63" s="96"/>
      <c r="M63" s="96"/>
      <c r="N63" s="96"/>
      <c r="O63" s="96"/>
      <c r="P63" s="96"/>
      <c r="Q63" s="96"/>
      <c r="R63" s="96"/>
      <c r="S63" s="96"/>
      <c r="T63" s="96"/>
      <c r="U63" s="96"/>
      <c r="V63" s="96"/>
      <c r="W63" s="216"/>
      <c r="X63" s="265" t="str">
        <f t="shared" si="0"/>
        <v/>
      </c>
      <c r="Y63" s="266" t="str">
        <f t="shared" si="1"/>
        <v/>
      </c>
      <c r="Z63" s="256" t="str">
        <f t="shared" si="2"/>
        <v/>
      </c>
      <c r="AA63" s="75"/>
      <c r="AB63" s="71"/>
    </row>
    <row r="64" spans="2:28" ht="15"/>
    <row r="65" spans="2:28" ht="18" customHeight="1">
      <c r="C65" s="97" t="s">
        <v>88</v>
      </c>
      <c r="D65" s="434">
        <f>IF(SUM(D14:D63)=0,"",SUM(D14:D63))</f>
        <v>3190</v>
      </c>
      <c r="E65" s="434">
        <f t="shared" ref="E65:W65" si="3">IF(SUM(E14:E63)=0,"",SUM(E14:E63))</f>
        <v>3102</v>
      </c>
      <c r="F65" s="434">
        <f t="shared" si="3"/>
        <v>3190</v>
      </c>
      <c r="G65" s="434">
        <f t="shared" si="3"/>
        <v>3102</v>
      </c>
      <c r="H65" s="434">
        <f t="shared" si="3"/>
        <v>3190</v>
      </c>
      <c r="I65" s="434">
        <f t="shared" si="3"/>
        <v>3102</v>
      </c>
      <c r="J65" s="434">
        <f t="shared" si="3"/>
        <v>3190</v>
      </c>
      <c r="K65" s="434">
        <f t="shared" si="3"/>
        <v>3102</v>
      </c>
      <c r="L65" s="434">
        <f t="shared" si="3"/>
        <v>3102</v>
      </c>
      <c r="M65" s="434" t="str">
        <f t="shared" si="3"/>
        <v/>
      </c>
      <c r="N65" s="434" t="str">
        <f t="shared" si="3"/>
        <v/>
      </c>
      <c r="O65" s="434" t="str">
        <f t="shared" si="3"/>
        <v/>
      </c>
      <c r="P65" s="434" t="str">
        <f t="shared" si="3"/>
        <v/>
      </c>
      <c r="Q65" s="434" t="str">
        <f t="shared" si="3"/>
        <v/>
      </c>
      <c r="R65" s="434" t="str">
        <f t="shared" si="3"/>
        <v/>
      </c>
      <c r="S65" s="434" t="str">
        <f t="shared" si="3"/>
        <v/>
      </c>
      <c r="T65" s="434" t="str">
        <f t="shared" si="3"/>
        <v/>
      </c>
      <c r="U65" s="434" t="str">
        <f t="shared" si="3"/>
        <v/>
      </c>
      <c r="V65" s="434" t="str">
        <f t="shared" si="3"/>
        <v/>
      </c>
      <c r="W65" s="434" t="str">
        <f t="shared" si="3"/>
        <v/>
      </c>
      <c r="X65" s="434">
        <f t="shared" ref="X65" si="4">IF(SUM(X14:X63)=0,"",SUM(X14:X63))</f>
        <v>28270</v>
      </c>
      <c r="Z65" s="89"/>
    </row>
    <row r="66" spans="2:28" ht="18" customHeight="1">
      <c r="C66" s="98" t="s">
        <v>89</v>
      </c>
      <c r="D66" s="435">
        <f>IF(D68*$T$8=0,"",D68*$T$8)</f>
        <v>3700</v>
      </c>
      <c r="E66" s="435">
        <f t="shared" ref="E66:W66" si="5">IF(E68*$T$8=0,"",E68*$T$8)</f>
        <v>3700</v>
      </c>
      <c r="F66" s="435">
        <f t="shared" si="5"/>
        <v>3700</v>
      </c>
      <c r="G66" s="435">
        <f t="shared" si="5"/>
        <v>3700</v>
      </c>
      <c r="H66" s="435">
        <f t="shared" si="5"/>
        <v>3700</v>
      </c>
      <c r="I66" s="435">
        <f t="shared" si="5"/>
        <v>3700</v>
      </c>
      <c r="J66" s="435">
        <f t="shared" si="5"/>
        <v>3700</v>
      </c>
      <c r="K66" s="435">
        <f t="shared" si="5"/>
        <v>3700</v>
      </c>
      <c r="L66" s="435">
        <f t="shared" si="5"/>
        <v>3700</v>
      </c>
      <c r="M66" s="435" t="str">
        <f t="shared" si="5"/>
        <v/>
      </c>
      <c r="N66" s="435" t="str">
        <f t="shared" si="5"/>
        <v/>
      </c>
      <c r="O66" s="435" t="str">
        <f t="shared" si="5"/>
        <v/>
      </c>
      <c r="P66" s="435" t="str">
        <f t="shared" si="5"/>
        <v/>
      </c>
      <c r="Q66" s="435" t="str">
        <f t="shared" si="5"/>
        <v/>
      </c>
      <c r="R66" s="435" t="str">
        <f t="shared" si="5"/>
        <v/>
      </c>
      <c r="S66" s="435" t="str">
        <f t="shared" si="5"/>
        <v/>
      </c>
      <c r="T66" s="435" t="str">
        <f t="shared" si="5"/>
        <v/>
      </c>
      <c r="U66" s="435" t="str">
        <f t="shared" si="5"/>
        <v/>
      </c>
      <c r="V66" s="435" t="str">
        <f t="shared" si="5"/>
        <v/>
      </c>
      <c r="W66" s="435" t="str">
        <f t="shared" si="5"/>
        <v/>
      </c>
      <c r="X66" s="435">
        <f>IF(X68*$T$8=0,"",X68*$T$8)</f>
        <v>33300</v>
      </c>
      <c r="Z66" s="89"/>
    </row>
    <row r="67" spans="2:28" ht="18" customHeight="1">
      <c r="C67" s="98" t="s">
        <v>90</v>
      </c>
      <c r="D67" s="436">
        <f>IFERROR((D65*100)/D66,"")</f>
        <v>86.21621621621621</v>
      </c>
      <c r="E67" s="436">
        <f t="shared" ref="E67:W67" si="6">IFERROR((E65*100)/E66,"")</f>
        <v>83.837837837837839</v>
      </c>
      <c r="F67" s="436">
        <f t="shared" si="6"/>
        <v>86.21621621621621</v>
      </c>
      <c r="G67" s="436">
        <f t="shared" si="6"/>
        <v>83.837837837837839</v>
      </c>
      <c r="H67" s="436">
        <f t="shared" si="6"/>
        <v>86.21621621621621</v>
      </c>
      <c r="I67" s="436">
        <f t="shared" si="6"/>
        <v>83.837837837837839</v>
      </c>
      <c r="J67" s="436">
        <f t="shared" si="6"/>
        <v>86.21621621621621</v>
      </c>
      <c r="K67" s="436">
        <f t="shared" si="6"/>
        <v>83.837837837837839</v>
      </c>
      <c r="L67" s="436">
        <f t="shared" si="6"/>
        <v>83.837837837837839</v>
      </c>
      <c r="M67" s="436" t="str">
        <f t="shared" si="6"/>
        <v/>
      </c>
      <c r="N67" s="436" t="str">
        <f t="shared" si="6"/>
        <v/>
      </c>
      <c r="O67" s="436" t="str">
        <f t="shared" si="6"/>
        <v/>
      </c>
      <c r="P67" s="436" t="str">
        <f t="shared" si="6"/>
        <v/>
      </c>
      <c r="Q67" s="436" t="str">
        <f t="shared" si="6"/>
        <v/>
      </c>
      <c r="R67" s="436" t="str">
        <f t="shared" si="6"/>
        <v/>
      </c>
      <c r="S67" s="436" t="str">
        <f t="shared" si="6"/>
        <v/>
      </c>
      <c r="T67" s="436" t="str">
        <f t="shared" si="6"/>
        <v/>
      </c>
      <c r="U67" s="436" t="str">
        <f t="shared" si="6"/>
        <v/>
      </c>
      <c r="V67" s="436" t="str">
        <f t="shared" si="6"/>
        <v/>
      </c>
      <c r="W67" s="436" t="str">
        <f t="shared" si="6"/>
        <v/>
      </c>
      <c r="X67" s="436">
        <f t="shared" ref="X67" si="7">IFERROR((X65*100)/X66,"")</f>
        <v>84.89489489489489</v>
      </c>
    </row>
    <row r="68" spans="2:28" ht="18" customHeight="1">
      <c r="C68" s="99" t="s">
        <v>91</v>
      </c>
      <c r="D68" s="437">
        <f>D13</f>
        <v>100</v>
      </c>
      <c r="E68" s="437">
        <f t="shared" ref="E68:W68" si="8">E13</f>
        <v>100</v>
      </c>
      <c r="F68" s="437">
        <f t="shared" si="8"/>
        <v>100</v>
      </c>
      <c r="G68" s="437">
        <f t="shared" si="8"/>
        <v>100</v>
      </c>
      <c r="H68" s="437">
        <f t="shared" si="8"/>
        <v>100</v>
      </c>
      <c r="I68" s="437">
        <f t="shared" si="8"/>
        <v>100</v>
      </c>
      <c r="J68" s="437">
        <f t="shared" si="8"/>
        <v>100</v>
      </c>
      <c r="K68" s="437">
        <f t="shared" si="8"/>
        <v>100</v>
      </c>
      <c r="L68" s="437">
        <f t="shared" si="8"/>
        <v>100</v>
      </c>
      <c r="M68" s="437">
        <f t="shared" si="8"/>
        <v>0</v>
      </c>
      <c r="N68" s="437">
        <f t="shared" si="8"/>
        <v>0</v>
      </c>
      <c r="O68" s="437">
        <f t="shared" si="8"/>
        <v>0</v>
      </c>
      <c r="P68" s="437">
        <f t="shared" si="8"/>
        <v>0</v>
      </c>
      <c r="Q68" s="437">
        <f t="shared" si="8"/>
        <v>0</v>
      </c>
      <c r="R68" s="437">
        <f t="shared" si="8"/>
        <v>0</v>
      </c>
      <c r="S68" s="437">
        <f t="shared" si="8"/>
        <v>0</v>
      </c>
      <c r="T68" s="437">
        <f t="shared" si="8"/>
        <v>0</v>
      </c>
      <c r="U68" s="437">
        <f t="shared" si="8"/>
        <v>0</v>
      </c>
      <c r="V68" s="437">
        <f t="shared" si="8"/>
        <v>0</v>
      </c>
      <c r="W68" s="437">
        <f t="shared" si="8"/>
        <v>0</v>
      </c>
      <c r="X68" s="437">
        <f t="shared" ref="X68" si="9">IF(X13=0,"",X13)</f>
        <v>900</v>
      </c>
    </row>
    <row r="69" spans="2:28" ht="15"/>
    <row r="70" spans="2:28" s="55" customFormat="1" ht="18" customHeight="1">
      <c r="B70" s="89"/>
      <c r="W70" s="8"/>
      <c r="AA70" s="101"/>
      <c r="AB70" s="102"/>
    </row>
    <row r="71" spans="2:28" ht="15" customHeight="1">
      <c r="C71" s="7" t="s">
        <v>54</v>
      </c>
      <c r="M71" s="573" t="s">
        <v>156</v>
      </c>
      <c r="N71" s="573"/>
      <c r="O71" s="573"/>
      <c r="P71" s="573"/>
      <c r="Q71" s="573"/>
      <c r="R71" s="573"/>
      <c r="S71" s="573"/>
      <c r="T71" s="573"/>
      <c r="U71" s="573"/>
      <c r="V71" s="573"/>
      <c r="W71" s="573"/>
      <c r="X71" s="573"/>
      <c r="Y71" s="573"/>
    </row>
    <row r="72" spans="2:28" ht="15" customHeight="1">
      <c r="C72" s="7" t="str">
        <f>"Ka. "&amp;Home!F5</f>
        <v>Ka. SMK NEGERI 3 BANDUNG</v>
      </c>
      <c r="M72" s="574" t="s">
        <v>38</v>
      </c>
      <c r="N72" s="574"/>
      <c r="O72" s="574"/>
      <c r="P72" s="574"/>
      <c r="Q72" s="574"/>
      <c r="R72" s="574"/>
      <c r="S72" s="574"/>
      <c r="T72" s="574"/>
      <c r="U72" s="574"/>
      <c r="V72" s="574"/>
      <c r="W72" s="574"/>
      <c r="X72" s="574"/>
    </row>
    <row r="73" spans="2:28" ht="15"/>
    <row r="74" spans="2:28" ht="15"/>
    <row r="75" spans="2:28" ht="15"/>
    <row r="76" spans="2:28" ht="15" customHeight="1">
      <c r="C76" s="7" t="str">
        <f>Data!D8</f>
        <v>Dra. EUIS PURNAMA, M.M.Pd</v>
      </c>
      <c r="M76" s="574" t="str">
        <f>Home!F6</f>
        <v>NINA MARDIANA, S.Pd</v>
      </c>
      <c r="N76" s="574"/>
      <c r="O76" s="574"/>
      <c r="P76" s="574"/>
      <c r="Q76" s="574"/>
      <c r="R76" s="574"/>
      <c r="S76" s="574"/>
      <c r="T76" s="574"/>
      <c r="U76" s="574"/>
      <c r="V76" s="574"/>
      <c r="W76" s="574"/>
      <c r="X76" s="574"/>
      <c r="Y76" s="574"/>
    </row>
    <row r="77" spans="2:28" ht="15" customHeight="1">
      <c r="C77" s="7" t="str">
        <f>Data!D9</f>
        <v>196108161988032000</v>
      </c>
      <c r="M77" s="574" t="str">
        <f>Home!F7</f>
        <v>197712122009022000</v>
      </c>
      <c r="N77" s="574"/>
      <c r="O77" s="574"/>
      <c r="P77" s="574"/>
      <c r="Q77" s="574"/>
      <c r="R77" s="574"/>
      <c r="S77" s="574"/>
      <c r="T77" s="574"/>
      <c r="U77" s="574"/>
      <c r="V77" s="574"/>
      <c r="W77" s="574"/>
      <c r="X77" s="574"/>
      <c r="Y77" s="574"/>
    </row>
    <row r="78" spans="2:28" ht="15"/>
    <row r="79" spans="2:28" ht="15" hidden="1"/>
    <row r="80" spans="2:28" ht="15" hidden="1"/>
    <row r="81" ht="15" hidden="1"/>
    <row r="82" ht="15" hidden="1"/>
    <row r="83" ht="15" hidden="1"/>
    <row r="84" ht="15" hidden="1"/>
    <row r="85" ht="15" hidden="1"/>
    <row r="86" ht="15" hidden="1"/>
    <row r="87" ht="15" hidden="1"/>
    <row r="88" ht="15" hidden="1"/>
    <row r="89" ht="15" hidden="1"/>
    <row r="90" ht="15" hidden="1"/>
    <row r="91" ht="15" hidden="1"/>
    <row r="92" ht="15" hidden="1"/>
    <row r="93" ht="15" hidden="1" customHeight="1"/>
    <row r="94" ht="15" hidden="1" customHeight="1"/>
  </sheetData>
  <sheetProtection password="D66B" sheet="1" objects="1" scenarios="1"/>
  <mergeCells count="20">
    <mergeCell ref="M76:Y76"/>
    <mergeCell ref="M77:Y77"/>
    <mergeCell ref="D8:K9"/>
    <mergeCell ref="M72:X72"/>
    <mergeCell ref="D7:J7"/>
    <mergeCell ref="Z11:Z13"/>
    <mergeCell ref="AB14:AB17"/>
    <mergeCell ref="D11:W11"/>
    <mergeCell ref="Y11:Y13"/>
    <mergeCell ref="M71:Y71"/>
    <mergeCell ref="AB19:AD20"/>
    <mergeCell ref="C1:Y1"/>
    <mergeCell ref="C2:Y2"/>
    <mergeCell ref="C3:Y3"/>
    <mergeCell ref="C4:Y4"/>
    <mergeCell ref="B11:B13"/>
    <mergeCell ref="C11:C13"/>
    <mergeCell ref="D6:J6"/>
    <mergeCell ref="T6:U6"/>
    <mergeCell ref="T7:V7"/>
  </mergeCells>
  <pageMargins left="0.7" right="0.7" top="0.75" bottom="0.75" header="0.3" footer="0.3"/>
  <pageSetup paperSize="9" orientation="portrait" horizontalDpi="4294967293" verticalDpi="0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AY104"/>
  <sheetViews>
    <sheetView showGridLines="0" showRowColHeaders="0" zoomScale="81" zoomScaleNormal="81" workbookViewId="0"/>
  </sheetViews>
  <sheetFormatPr defaultColWidth="0" defaultRowHeight="15" zeroHeight="1"/>
  <cols>
    <col min="1" max="1" width="2.42578125" style="7" customWidth="1"/>
    <col min="2" max="2" width="4.140625" style="68" bestFit="1" customWidth="1"/>
    <col min="3" max="3" width="35.7109375" style="7" customWidth="1"/>
    <col min="4" max="22" width="4.28515625" style="7" customWidth="1"/>
    <col min="23" max="23" width="4.28515625" style="8" customWidth="1"/>
    <col min="24" max="24" width="8.28515625" style="7" customWidth="1"/>
    <col min="25" max="26" width="8.7109375" style="7" customWidth="1"/>
    <col min="27" max="27" width="10.7109375" style="7" customWidth="1"/>
    <col min="28" max="28" width="6.7109375" style="72" customWidth="1"/>
    <col min="29" max="29" width="43.7109375" style="69" customWidth="1"/>
    <col min="30" max="30" width="9.140625" style="7" hidden="1" customWidth="1"/>
    <col min="31" max="44" width="0" style="7" hidden="1" customWidth="1"/>
    <col min="45" max="45" width="9.140625" style="7" hidden="1" customWidth="1"/>
    <col min="46" max="51" width="0" style="7" hidden="1" customWidth="1"/>
    <col min="52" max="16384" width="9.140625" style="7" hidden="1"/>
  </cols>
  <sheetData>
    <row r="1" spans="2:31" ht="15.75">
      <c r="C1" s="548" t="str">
        <f>UPPER(Data!D4)</f>
        <v>KOTA BANDUNG</v>
      </c>
      <c r="D1" s="549"/>
      <c r="E1" s="549"/>
      <c r="F1" s="549"/>
      <c r="G1" s="549"/>
      <c r="H1" s="549"/>
      <c r="I1" s="549"/>
      <c r="J1" s="549"/>
      <c r="K1" s="549"/>
      <c r="L1" s="549"/>
      <c r="M1" s="549"/>
      <c r="N1" s="549"/>
      <c r="O1" s="549"/>
      <c r="P1" s="549"/>
      <c r="Q1" s="549"/>
      <c r="R1" s="549"/>
      <c r="S1" s="549"/>
      <c r="T1" s="549"/>
      <c r="U1" s="549"/>
      <c r="V1" s="549"/>
      <c r="W1" s="549"/>
      <c r="X1" s="549"/>
      <c r="Y1" s="550"/>
      <c r="Z1" s="108"/>
      <c r="AA1" s="108"/>
    </row>
    <row r="2" spans="2:31" ht="20.25">
      <c r="C2" s="551" t="str">
        <f>UPPER(Data!D5)</f>
        <v>DINAS PENDIDIKAN DAN KEBUDAYAAN</v>
      </c>
      <c r="D2" s="552"/>
      <c r="E2" s="552"/>
      <c r="F2" s="552"/>
      <c r="G2" s="552"/>
      <c r="H2" s="552"/>
      <c r="I2" s="552"/>
      <c r="J2" s="552"/>
      <c r="K2" s="552"/>
      <c r="L2" s="552"/>
      <c r="M2" s="552"/>
      <c r="N2" s="552"/>
      <c r="O2" s="552"/>
      <c r="P2" s="552"/>
      <c r="Q2" s="552"/>
      <c r="R2" s="552"/>
      <c r="S2" s="552"/>
      <c r="T2" s="552"/>
      <c r="U2" s="552"/>
      <c r="V2" s="552"/>
      <c r="W2" s="552"/>
      <c r="X2" s="552"/>
      <c r="Y2" s="553"/>
      <c r="Z2" s="88"/>
      <c r="AA2" s="88"/>
    </row>
    <row r="3" spans="2:31" ht="24" thickBot="1">
      <c r="C3" s="554" t="str">
        <f>UPPER(Data!D6)</f>
        <v>SMK NEGERI 3 BANDUNG</v>
      </c>
      <c r="D3" s="555"/>
      <c r="E3" s="555"/>
      <c r="F3" s="555"/>
      <c r="G3" s="555"/>
      <c r="H3" s="555"/>
      <c r="I3" s="555"/>
      <c r="J3" s="555"/>
      <c r="K3" s="555"/>
      <c r="L3" s="555"/>
      <c r="M3" s="555"/>
      <c r="N3" s="555"/>
      <c r="O3" s="555"/>
      <c r="P3" s="555"/>
      <c r="Q3" s="555"/>
      <c r="R3" s="555"/>
      <c r="S3" s="555"/>
      <c r="T3" s="555"/>
      <c r="U3" s="555"/>
      <c r="V3" s="555"/>
      <c r="W3" s="555"/>
      <c r="X3" s="555"/>
      <c r="Y3" s="556"/>
      <c r="Z3" s="109"/>
      <c r="AA3" s="109"/>
    </row>
    <row r="4" spans="2:31" ht="24" thickBot="1">
      <c r="C4" s="557" t="s">
        <v>97</v>
      </c>
      <c r="D4" s="558"/>
      <c r="E4" s="558"/>
      <c r="F4" s="558"/>
      <c r="G4" s="558"/>
      <c r="H4" s="558"/>
      <c r="I4" s="558"/>
      <c r="J4" s="558"/>
      <c r="K4" s="558"/>
      <c r="L4" s="558"/>
      <c r="M4" s="558"/>
      <c r="N4" s="558"/>
      <c r="O4" s="558"/>
      <c r="P4" s="558"/>
      <c r="Q4" s="558"/>
      <c r="R4" s="558"/>
      <c r="S4" s="558"/>
      <c r="T4" s="558"/>
      <c r="U4" s="558"/>
      <c r="V4" s="558"/>
      <c r="W4" s="558"/>
      <c r="X4" s="558"/>
      <c r="Y4" s="559"/>
      <c r="Z4" s="110"/>
      <c r="AA4" s="110"/>
    </row>
    <row r="5" spans="2:31" ht="15.75" thickBot="1"/>
    <row r="6" spans="2:31" s="9" customFormat="1">
      <c r="B6" s="77"/>
      <c r="C6" s="78" t="s">
        <v>213</v>
      </c>
      <c r="D6" s="562" t="str">
        <f>": "&amp;Home!$F$13</f>
        <v>: AKUNTANSI</v>
      </c>
      <c r="E6" s="562"/>
      <c r="F6" s="562"/>
      <c r="G6" s="562"/>
      <c r="H6" s="562"/>
      <c r="I6" s="562"/>
      <c r="J6" s="562"/>
      <c r="M6" s="8"/>
      <c r="N6" s="8"/>
      <c r="O6" s="8"/>
      <c r="P6" s="8"/>
      <c r="Q6" s="8" t="s">
        <v>72</v>
      </c>
      <c r="R6" s="8"/>
      <c r="S6" s="8"/>
      <c r="T6" s="8"/>
      <c r="U6" s="143" t="s">
        <v>3</v>
      </c>
      <c r="V6" s="562" t="str">
        <f>Home!F11</f>
        <v>Ganjil</v>
      </c>
      <c r="W6" s="562"/>
      <c r="Z6" s="87" t="s">
        <v>41</v>
      </c>
      <c r="AA6" s="406"/>
      <c r="AB6" s="413" t="s">
        <v>218</v>
      </c>
      <c r="AC6" s="80"/>
    </row>
    <row r="7" spans="2:31" s="9" customFormat="1" ht="15.75" thickBot="1">
      <c r="B7" s="77"/>
      <c r="C7" s="78" t="s">
        <v>212</v>
      </c>
      <c r="D7" s="562" t="str">
        <f>": "&amp;Home!F9</f>
        <v>: XI AK 1</v>
      </c>
      <c r="E7" s="562"/>
      <c r="F7" s="562"/>
      <c r="G7" s="562"/>
      <c r="H7" s="562"/>
      <c r="I7" s="562"/>
      <c r="J7" s="562"/>
      <c r="M7" s="8"/>
      <c r="N7" s="8"/>
      <c r="O7" s="8"/>
      <c r="P7" s="8"/>
      <c r="Q7" s="8" t="s">
        <v>73</v>
      </c>
      <c r="R7" s="8"/>
      <c r="S7" s="8"/>
      <c r="T7" s="8"/>
      <c r="U7" s="143" t="s">
        <v>3</v>
      </c>
      <c r="V7" s="8" t="str">
        <f>Home!F12</f>
        <v>2017/2018</v>
      </c>
      <c r="W7" s="8"/>
      <c r="Z7" s="86">
        <f>'Data AHUH'!Z7</f>
        <v>74</v>
      </c>
      <c r="AA7" s="406"/>
      <c r="AB7" s="414">
        <f>Data!$D$65/2</f>
        <v>18.5</v>
      </c>
      <c r="AC7" s="80"/>
    </row>
    <row r="8" spans="2:31" s="9" customFormat="1" ht="15" customHeight="1">
      <c r="B8" s="77"/>
      <c r="C8" s="78" t="s">
        <v>214</v>
      </c>
      <c r="D8" s="589" t="str">
        <f>'Data AHUH'!D8</f>
        <v>: Siklus Akuntansi Perusahaan Jasa</v>
      </c>
      <c r="E8" s="589"/>
      <c r="F8" s="589"/>
      <c r="G8" s="589"/>
      <c r="H8" s="589"/>
      <c r="I8" s="589"/>
      <c r="J8" s="589"/>
      <c r="K8" s="589"/>
      <c r="L8" s="589"/>
      <c r="M8" s="589"/>
      <c r="N8" s="589"/>
      <c r="O8" s="8"/>
      <c r="P8" s="8"/>
      <c r="Q8" s="8" t="s">
        <v>233</v>
      </c>
      <c r="R8" s="8"/>
      <c r="S8" s="8"/>
      <c r="T8" s="8"/>
      <c r="U8" s="143" t="s">
        <v>3</v>
      </c>
      <c r="V8" s="85">
        <f>D64</f>
        <v>37</v>
      </c>
      <c r="W8" s="83" t="s">
        <v>92</v>
      </c>
      <c r="Z8" s="10"/>
      <c r="AA8" s="406"/>
      <c r="AB8" s="79"/>
      <c r="AC8" s="80"/>
    </row>
    <row r="9" spans="2:31" s="9" customFormat="1">
      <c r="B9" s="77"/>
      <c r="C9" s="78"/>
      <c r="D9" s="589"/>
      <c r="E9" s="589"/>
      <c r="F9" s="589"/>
      <c r="G9" s="589"/>
      <c r="H9" s="589"/>
      <c r="I9" s="589"/>
      <c r="J9" s="589"/>
      <c r="K9" s="589"/>
      <c r="L9" s="589"/>
      <c r="M9" s="589"/>
      <c r="N9" s="589"/>
      <c r="O9" s="404"/>
      <c r="P9" s="404"/>
      <c r="Q9" s="404"/>
      <c r="R9" s="404"/>
      <c r="S9" s="404"/>
      <c r="T9" s="404"/>
      <c r="U9" s="404"/>
      <c r="V9" s="404"/>
      <c r="W9" s="83"/>
      <c r="X9" s="83"/>
      <c r="Y9" s="83"/>
      <c r="Z9" s="10"/>
      <c r="AA9" s="406"/>
      <c r="AB9" s="79"/>
      <c r="AC9" s="80"/>
    </row>
    <row r="10" spans="2:31" ht="9.9499999999999993" customHeight="1"/>
    <row r="11" spans="2:31" ht="18" customHeight="1">
      <c r="B11" s="560" t="s">
        <v>82</v>
      </c>
      <c r="C11" s="560" t="s">
        <v>34</v>
      </c>
      <c r="D11" s="597" t="s">
        <v>84</v>
      </c>
      <c r="E11" s="598"/>
      <c r="F11" s="598"/>
      <c r="G11" s="598"/>
      <c r="H11" s="598"/>
      <c r="I11" s="598"/>
      <c r="J11" s="598"/>
      <c r="K11" s="598"/>
      <c r="L11" s="598"/>
      <c r="M11" s="598"/>
      <c r="N11" s="598"/>
      <c r="O11" s="598"/>
      <c r="P11" s="598"/>
      <c r="Q11" s="598"/>
      <c r="R11" s="598"/>
      <c r="S11" s="598"/>
      <c r="T11" s="598"/>
      <c r="U11" s="598"/>
      <c r="V11" s="598"/>
      <c r="W11" s="599"/>
      <c r="X11" s="257" t="s">
        <v>85</v>
      </c>
      <c r="Y11" s="577" t="s">
        <v>87</v>
      </c>
      <c r="Z11" s="577" t="s">
        <v>96</v>
      </c>
      <c r="AA11" s="577" t="s">
        <v>217</v>
      </c>
      <c r="AB11" s="73"/>
      <c r="AC11" s="70"/>
      <c r="AD11" s="6"/>
      <c r="AE11" s="6"/>
    </row>
    <row r="12" spans="2:31" ht="18" customHeight="1" thickBot="1">
      <c r="B12" s="560"/>
      <c r="C12" s="560"/>
      <c r="D12" s="258">
        <v>1</v>
      </c>
      <c r="E12" s="258">
        <v>2</v>
      </c>
      <c r="F12" s="258">
        <v>3</v>
      </c>
      <c r="G12" s="258">
        <v>4</v>
      </c>
      <c r="H12" s="258">
        <v>5</v>
      </c>
      <c r="I12" s="258">
        <v>6</v>
      </c>
      <c r="J12" s="258">
        <v>7</v>
      </c>
      <c r="K12" s="258">
        <v>8</v>
      </c>
      <c r="L12" s="258">
        <v>9</v>
      </c>
      <c r="M12" s="258">
        <v>10</v>
      </c>
      <c r="N12" s="258">
        <v>11</v>
      </c>
      <c r="O12" s="258">
        <v>12</v>
      </c>
      <c r="P12" s="258">
        <v>13</v>
      </c>
      <c r="Q12" s="258">
        <v>14</v>
      </c>
      <c r="R12" s="258">
        <v>15</v>
      </c>
      <c r="S12" s="258">
        <v>16</v>
      </c>
      <c r="T12" s="258">
        <v>17</v>
      </c>
      <c r="U12" s="258">
        <v>18</v>
      </c>
      <c r="V12" s="258">
        <v>19</v>
      </c>
      <c r="W12" s="258">
        <v>20</v>
      </c>
      <c r="X12" s="259" t="s">
        <v>86</v>
      </c>
      <c r="Y12" s="600"/>
      <c r="Z12" s="578"/>
      <c r="AA12" s="578"/>
      <c r="AB12" s="73"/>
      <c r="AC12" s="70"/>
      <c r="AD12" s="6"/>
      <c r="AE12" s="6"/>
    </row>
    <row r="13" spans="2:31" s="89" customFormat="1" ht="18" customHeight="1" thickBot="1">
      <c r="B13" s="560"/>
      <c r="C13" s="560"/>
      <c r="D13" s="258">
        <f>'Data AHUH'!D13</f>
        <v>100</v>
      </c>
      <c r="E13" s="258">
        <f>'Data AHUH'!E13</f>
        <v>100</v>
      </c>
      <c r="F13" s="258">
        <f>'Data AHUH'!F13</f>
        <v>100</v>
      </c>
      <c r="G13" s="258">
        <f>'Data AHUH'!G13</f>
        <v>100</v>
      </c>
      <c r="H13" s="258">
        <f>'Data AHUH'!H13</f>
        <v>100</v>
      </c>
      <c r="I13" s="258">
        <f>'Data AHUH'!I13</f>
        <v>100</v>
      </c>
      <c r="J13" s="258">
        <f>'Data AHUH'!J13</f>
        <v>100</v>
      </c>
      <c r="K13" s="258">
        <f>'Data AHUH'!K13</f>
        <v>100</v>
      </c>
      <c r="L13" s="258">
        <f>'Data AHUH'!L13</f>
        <v>100</v>
      </c>
      <c r="M13" s="258">
        <f>'Data AHUH'!M13</f>
        <v>0</v>
      </c>
      <c r="N13" s="258">
        <f>'Data AHUH'!N13</f>
        <v>0</v>
      </c>
      <c r="O13" s="258">
        <f>'Data AHUH'!O13</f>
        <v>0</v>
      </c>
      <c r="P13" s="258">
        <f>'Data AHUH'!P13</f>
        <v>0</v>
      </c>
      <c r="Q13" s="258">
        <f>'Data AHUH'!Q13</f>
        <v>0</v>
      </c>
      <c r="R13" s="258">
        <f>'Data AHUH'!R13</f>
        <v>0</v>
      </c>
      <c r="S13" s="258">
        <f>'Data AHUH'!S13</f>
        <v>0</v>
      </c>
      <c r="T13" s="258">
        <f>'Data AHUH'!T13</f>
        <v>0</v>
      </c>
      <c r="U13" s="258">
        <f>'Data AHUH'!U13</f>
        <v>0</v>
      </c>
      <c r="V13" s="258">
        <f>'Data AHUH'!V13</f>
        <v>0</v>
      </c>
      <c r="W13" s="258">
        <f>'Data AHUH'!W13</f>
        <v>0</v>
      </c>
      <c r="X13" s="258">
        <f>'Data AHUH'!X13</f>
        <v>900</v>
      </c>
      <c r="Y13" s="601"/>
      <c r="Z13" s="579"/>
      <c r="AA13" s="579"/>
      <c r="AB13" s="74"/>
      <c r="AC13" s="90" t="s">
        <v>75</v>
      </c>
      <c r="AD13" s="14"/>
      <c r="AE13" s="14"/>
    </row>
    <row r="14" spans="2:31" s="82" customFormat="1" ht="18" customHeight="1">
      <c r="B14" s="56">
        <v>1</v>
      </c>
      <c r="C14" s="416" t="str">
        <f>IF(Data!D15=0,"",Data!D15)</f>
        <v>ALIVFIA SAFARIAH ASARI</v>
      </c>
      <c r="D14" s="415">
        <f>IF('Data AHUH'!D14=0,"",'Data AHUH'!D14)</f>
        <v>90</v>
      </c>
      <c r="E14" s="415">
        <f>IF('Data AHUH'!E14=0,"",'Data AHUH'!E14)</f>
        <v>84</v>
      </c>
      <c r="F14" s="415">
        <f>IF('Data AHUH'!F14=0,"",'Data AHUH'!F14)</f>
        <v>90</v>
      </c>
      <c r="G14" s="415">
        <f>IF('Data AHUH'!G14=0,"",'Data AHUH'!G14)</f>
        <v>84</v>
      </c>
      <c r="H14" s="415">
        <f>IF('Data AHUH'!H14=0,"",'Data AHUH'!H14)</f>
        <v>90</v>
      </c>
      <c r="I14" s="415">
        <f>IF('Data AHUH'!I14=0,"",'Data AHUH'!I14)</f>
        <v>84</v>
      </c>
      <c r="J14" s="415">
        <f>IF('Data AHUH'!J14=0,"",'Data AHUH'!J14)</f>
        <v>90</v>
      </c>
      <c r="K14" s="415">
        <f>IF('Data AHUH'!K14=0,"",'Data AHUH'!K14)</f>
        <v>84</v>
      </c>
      <c r="L14" s="415">
        <f>IF('Data AHUH'!L14=0,"",'Data AHUH'!L14)</f>
        <v>84</v>
      </c>
      <c r="M14" s="415" t="str">
        <f>IF('Data AHUH'!M14=0,"",'Data AHUH'!M14)</f>
        <v/>
      </c>
      <c r="N14" s="415" t="str">
        <f>IF('Data AHUH'!N14=0,"",'Data AHUH'!N14)</f>
        <v/>
      </c>
      <c r="O14" s="415" t="str">
        <f>IF('Data AHUH'!O14=0,"",'Data AHUH'!O14)</f>
        <v/>
      </c>
      <c r="P14" s="415" t="str">
        <f>IF('Data AHUH'!P14=0,"",'Data AHUH'!P14)</f>
        <v/>
      </c>
      <c r="Q14" s="415" t="str">
        <f>IF('Data AHUH'!Q14=0,"",'Data AHUH'!Q14)</f>
        <v/>
      </c>
      <c r="R14" s="415" t="str">
        <f>IF('Data AHUH'!R14=0,"",'Data AHUH'!R14)</f>
        <v/>
      </c>
      <c r="S14" s="415" t="str">
        <f>IF('Data AHUH'!S14=0,"",'Data AHUH'!S14)</f>
        <v/>
      </c>
      <c r="T14" s="415" t="str">
        <f>IF('Data AHUH'!T14=0,"",'Data AHUH'!T14)</f>
        <v/>
      </c>
      <c r="U14" s="415" t="str">
        <f>IF('Data AHUH'!U14=0,"",'Data AHUH'!U14)</f>
        <v/>
      </c>
      <c r="V14" s="415" t="str">
        <f>IF('Data AHUH'!V14=0,"",'Data AHUH'!V14)</f>
        <v/>
      </c>
      <c r="W14" s="415" t="str">
        <f>IF('Data AHUH'!W14=0,"",'Data AHUH'!W14)</f>
        <v/>
      </c>
      <c r="X14" s="267">
        <f>IF('Data AHUH'!X14=0,"",'Data AHUH'!X14)</f>
        <v>780</v>
      </c>
      <c r="Y14" s="267">
        <f>IF('Data AHUH'!Y14=0,"",'Data AHUH'!Y14)</f>
        <v>86.666666666666671</v>
      </c>
      <c r="Z14" s="267">
        <f>IFERROR(RANK(Y14,$Y$14:$Y$63),"")</f>
        <v>24</v>
      </c>
      <c r="AA14" s="412" t="str">
        <f>IF(Z14="","",IF(Z14&lt;$AB$7,"Atas",IF(Z14&gt;$AB$7,"Bawah","Tengah")))</f>
        <v>Bawah</v>
      </c>
      <c r="AB14" s="75"/>
      <c r="AC14" s="221" t="s">
        <v>107</v>
      </c>
    </row>
    <row r="15" spans="2:31" s="82" customFormat="1" ht="18" customHeight="1">
      <c r="B15" s="57">
        <v>2</v>
      </c>
      <c r="C15" s="416" t="str">
        <f>IF(Data!D16=0,"",Data!D16)</f>
        <v>ALLIFA WIFIANI AUGUSTIA</v>
      </c>
      <c r="D15" s="415">
        <f>IF('Data AHUH'!D15=0,"",'Data AHUH'!D15)</f>
        <v>90</v>
      </c>
      <c r="E15" s="415">
        <f>IF('Data AHUH'!E15=0,"",'Data AHUH'!E15)</f>
        <v>86</v>
      </c>
      <c r="F15" s="415">
        <f>IF('Data AHUH'!F15=0,"",'Data AHUH'!F15)</f>
        <v>90</v>
      </c>
      <c r="G15" s="415">
        <f>IF('Data AHUH'!G15=0,"",'Data AHUH'!G15)</f>
        <v>86</v>
      </c>
      <c r="H15" s="415">
        <f>IF('Data AHUH'!H15=0,"",'Data AHUH'!H15)</f>
        <v>90</v>
      </c>
      <c r="I15" s="415">
        <f>IF('Data AHUH'!I15=0,"",'Data AHUH'!I15)</f>
        <v>86</v>
      </c>
      <c r="J15" s="415">
        <f>IF('Data AHUH'!J15=0,"",'Data AHUH'!J15)</f>
        <v>90</v>
      </c>
      <c r="K15" s="415">
        <f>IF('Data AHUH'!K15=0,"",'Data AHUH'!K15)</f>
        <v>86</v>
      </c>
      <c r="L15" s="415">
        <f>IF('Data AHUH'!L15=0,"",'Data AHUH'!L15)</f>
        <v>86</v>
      </c>
      <c r="M15" s="415" t="str">
        <f>IF('Data AHUH'!M15=0,"",'Data AHUH'!M15)</f>
        <v/>
      </c>
      <c r="N15" s="415" t="str">
        <f>IF('Data AHUH'!N15=0,"",'Data AHUH'!N15)</f>
        <v/>
      </c>
      <c r="O15" s="415" t="str">
        <f>IF('Data AHUH'!O15=0,"",'Data AHUH'!O15)</f>
        <v/>
      </c>
      <c r="P15" s="415" t="str">
        <f>IF('Data AHUH'!P15=0,"",'Data AHUH'!P15)</f>
        <v/>
      </c>
      <c r="Q15" s="415" t="str">
        <f>IF('Data AHUH'!Q15=0,"",'Data AHUH'!Q15)</f>
        <v/>
      </c>
      <c r="R15" s="415" t="str">
        <f>IF('Data AHUH'!R15=0,"",'Data AHUH'!R15)</f>
        <v/>
      </c>
      <c r="S15" s="415" t="str">
        <f>IF('Data AHUH'!S15=0,"",'Data AHUH'!S15)</f>
        <v/>
      </c>
      <c r="T15" s="415" t="str">
        <f>IF('Data AHUH'!T15=0,"",'Data AHUH'!T15)</f>
        <v/>
      </c>
      <c r="U15" s="415" t="str">
        <f>IF('Data AHUH'!U15=0,"",'Data AHUH'!U15)</f>
        <v/>
      </c>
      <c r="V15" s="415" t="str">
        <f>IF('Data AHUH'!V15=0,"",'Data AHUH'!V15)</f>
        <v/>
      </c>
      <c r="W15" s="415" t="str">
        <f>IF('Data AHUH'!W15=0,"",'Data AHUH'!W15)</f>
        <v/>
      </c>
      <c r="X15" s="267">
        <f>IF('Data AHUH'!X15=0,"",'Data AHUH'!X15)</f>
        <v>790</v>
      </c>
      <c r="Y15" s="267">
        <f>IF('Data AHUH'!Y15=0,"",'Data AHUH'!Y15)</f>
        <v>87.777777777777771</v>
      </c>
      <c r="Z15" s="267">
        <f t="shared" ref="Z15:Z63" si="0">IFERROR(RANK(Y15,$Y$14:$Y$63),"")</f>
        <v>14</v>
      </c>
      <c r="AA15" s="412" t="str">
        <f t="shared" ref="AA15:AA63" si="1">IF(Z15="","",IF(Z15&lt;$AB$7,"Atas",IF(Z15&gt;$AB$7,"Bawah","Tengah")))</f>
        <v>Atas</v>
      </c>
      <c r="AB15" s="75"/>
      <c r="AC15" s="223" t="s">
        <v>110</v>
      </c>
    </row>
    <row r="16" spans="2:31" s="82" customFormat="1" ht="18" customHeight="1">
      <c r="B16" s="57">
        <v>3</v>
      </c>
      <c r="C16" s="416" t="str">
        <f>IF(Data!D17=0,"",Data!D17)</f>
        <v>ANNISA OKTADEA MARSELINA</v>
      </c>
      <c r="D16" s="415">
        <f>IF('Data AHUH'!D16=0,"",'Data AHUH'!D16)</f>
        <v>90</v>
      </c>
      <c r="E16" s="415">
        <f>IF('Data AHUH'!E16=0,"",'Data AHUH'!E16)</f>
        <v>84</v>
      </c>
      <c r="F16" s="415">
        <f>IF('Data AHUH'!F16=0,"",'Data AHUH'!F16)</f>
        <v>90</v>
      </c>
      <c r="G16" s="415">
        <f>IF('Data AHUH'!G16=0,"",'Data AHUH'!G16)</f>
        <v>84</v>
      </c>
      <c r="H16" s="415">
        <f>IF('Data AHUH'!H16=0,"",'Data AHUH'!H16)</f>
        <v>90</v>
      </c>
      <c r="I16" s="415">
        <f>IF('Data AHUH'!I16=0,"",'Data AHUH'!I16)</f>
        <v>84</v>
      </c>
      <c r="J16" s="415">
        <f>IF('Data AHUH'!J16=0,"",'Data AHUH'!J16)</f>
        <v>90</v>
      </c>
      <c r="K16" s="415">
        <f>IF('Data AHUH'!K16=0,"",'Data AHUH'!K16)</f>
        <v>84</v>
      </c>
      <c r="L16" s="415">
        <f>IF('Data AHUH'!L16=0,"",'Data AHUH'!L16)</f>
        <v>84</v>
      </c>
      <c r="M16" s="415" t="str">
        <f>IF('Data AHUH'!M16=0,"",'Data AHUH'!M16)</f>
        <v/>
      </c>
      <c r="N16" s="415" t="str">
        <f>IF('Data AHUH'!N16=0,"",'Data AHUH'!N16)</f>
        <v/>
      </c>
      <c r="O16" s="415" t="str">
        <f>IF('Data AHUH'!O16=0,"",'Data AHUH'!O16)</f>
        <v/>
      </c>
      <c r="P16" s="415" t="str">
        <f>IF('Data AHUH'!P16=0,"",'Data AHUH'!P16)</f>
        <v/>
      </c>
      <c r="Q16" s="415" t="str">
        <f>IF('Data AHUH'!Q16=0,"",'Data AHUH'!Q16)</f>
        <v/>
      </c>
      <c r="R16" s="415" t="str">
        <f>IF('Data AHUH'!R16=0,"",'Data AHUH'!R16)</f>
        <v/>
      </c>
      <c r="S16" s="415" t="str">
        <f>IF('Data AHUH'!S16=0,"",'Data AHUH'!S16)</f>
        <v/>
      </c>
      <c r="T16" s="415" t="str">
        <f>IF('Data AHUH'!T16=0,"",'Data AHUH'!T16)</f>
        <v/>
      </c>
      <c r="U16" s="415" t="str">
        <f>IF('Data AHUH'!U16=0,"",'Data AHUH'!U16)</f>
        <v/>
      </c>
      <c r="V16" s="415" t="str">
        <f>IF('Data AHUH'!V16=0,"",'Data AHUH'!V16)</f>
        <v/>
      </c>
      <c r="W16" s="415" t="str">
        <f>IF('Data AHUH'!W16=0,"",'Data AHUH'!W16)</f>
        <v/>
      </c>
      <c r="X16" s="267">
        <f>IF('Data AHUH'!X16=0,"",'Data AHUH'!X16)</f>
        <v>780</v>
      </c>
      <c r="Y16" s="267">
        <f>IF('Data AHUH'!Y16=0,"",'Data AHUH'!Y16)</f>
        <v>86.666666666666671</v>
      </c>
      <c r="Z16" s="267">
        <f t="shared" si="0"/>
        <v>24</v>
      </c>
      <c r="AA16" s="412" t="str">
        <f t="shared" si="1"/>
        <v>Bawah</v>
      </c>
      <c r="AB16" s="75"/>
      <c r="AC16" s="222" t="s">
        <v>231</v>
      </c>
    </row>
    <row r="17" spans="2:31" s="82" customFormat="1" ht="18" customHeight="1">
      <c r="B17" s="57">
        <v>4</v>
      </c>
      <c r="C17" s="416" t="str">
        <f>IF(Data!D18=0,"",Data!D18)</f>
        <v>ARNETA JAMMIANTI</v>
      </c>
      <c r="D17" s="415">
        <f>IF('Data AHUH'!D17=0,"",'Data AHUH'!D17)</f>
        <v>70</v>
      </c>
      <c r="E17" s="415">
        <f>IF('Data AHUH'!E17=0,"",'Data AHUH'!E17)</f>
        <v>70</v>
      </c>
      <c r="F17" s="415">
        <f>IF('Data AHUH'!F17=0,"",'Data AHUH'!F17)</f>
        <v>70</v>
      </c>
      <c r="G17" s="415">
        <f>IF('Data AHUH'!G17=0,"",'Data AHUH'!G17)</f>
        <v>70</v>
      </c>
      <c r="H17" s="415">
        <f>IF('Data AHUH'!H17=0,"",'Data AHUH'!H17)</f>
        <v>70</v>
      </c>
      <c r="I17" s="415">
        <f>IF('Data AHUH'!I17=0,"",'Data AHUH'!I17)</f>
        <v>70</v>
      </c>
      <c r="J17" s="415">
        <f>IF('Data AHUH'!J17=0,"",'Data AHUH'!J17)</f>
        <v>70</v>
      </c>
      <c r="K17" s="415">
        <f>IF('Data AHUH'!K17=0,"",'Data AHUH'!K17)</f>
        <v>70</v>
      </c>
      <c r="L17" s="415">
        <f>IF('Data AHUH'!L17=0,"",'Data AHUH'!L17)</f>
        <v>70</v>
      </c>
      <c r="M17" s="415" t="str">
        <f>IF('Data AHUH'!M17=0,"",'Data AHUH'!M17)</f>
        <v/>
      </c>
      <c r="N17" s="415" t="str">
        <f>IF('Data AHUH'!N17=0,"",'Data AHUH'!N17)</f>
        <v/>
      </c>
      <c r="O17" s="415" t="str">
        <f>IF('Data AHUH'!O17=0,"",'Data AHUH'!O17)</f>
        <v/>
      </c>
      <c r="P17" s="415" t="str">
        <f>IF('Data AHUH'!P17=0,"",'Data AHUH'!P17)</f>
        <v/>
      </c>
      <c r="Q17" s="415" t="str">
        <f>IF('Data AHUH'!Q17=0,"",'Data AHUH'!Q17)</f>
        <v/>
      </c>
      <c r="R17" s="415" t="str">
        <f>IF('Data AHUH'!R17=0,"",'Data AHUH'!R17)</f>
        <v/>
      </c>
      <c r="S17" s="415" t="str">
        <f>IF('Data AHUH'!S17=0,"",'Data AHUH'!S17)</f>
        <v/>
      </c>
      <c r="T17" s="415" t="str">
        <f>IF('Data AHUH'!T17=0,"",'Data AHUH'!T17)</f>
        <v/>
      </c>
      <c r="U17" s="415" t="str">
        <f>IF('Data AHUH'!U17=0,"",'Data AHUH'!U17)</f>
        <v/>
      </c>
      <c r="V17" s="415" t="str">
        <f>IF('Data AHUH'!V17=0,"",'Data AHUH'!V17)</f>
        <v/>
      </c>
      <c r="W17" s="415" t="str">
        <f>IF('Data AHUH'!W17=0,"",'Data AHUH'!W17)</f>
        <v/>
      </c>
      <c r="X17" s="267">
        <f>IF('Data AHUH'!X17=0,"",'Data AHUH'!X17)</f>
        <v>630</v>
      </c>
      <c r="Y17" s="267">
        <f>IF('Data AHUH'!Y17=0,"",'Data AHUH'!Y17)</f>
        <v>70</v>
      </c>
      <c r="Z17" s="267">
        <f t="shared" si="0"/>
        <v>33</v>
      </c>
      <c r="AA17" s="412" t="str">
        <f t="shared" si="1"/>
        <v>Bawah</v>
      </c>
      <c r="AB17" s="75"/>
      <c r="AC17" s="223" t="s">
        <v>112</v>
      </c>
    </row>
    <row r="18" spans="2:31" s="82" customFormat="1" ht="18" customHeight="1">
      <c r="B18" s="57">
        <v>5</v>
      </c>
      <c r="C18" s="416" t="str">
        <f>IF(Data!D19=0,"",Data!D19)</f>
        <v>ASRI PUJI RAHAYU</v>
      </c>
      <c r="D18" s="415">
        <f>IF('Data AHUH'!D18=0,"",'Data AHUH'!D18)</f>
        <v>90</v>
      </c>
      <c r="E18" s="415">
        <f>IF('Data AHUH'!E18=0,"",'Data AHUH'!E18)</f>
        <v>90</v>
      </c>
      <c r="F18" s="415">
        <f>IF('Data AHUH'!F18=0,"",'Data AHUH'!F18)</f>
        <v>90</v>
      </c>
      <c r="G18" s="415">
        <f>IF('Data AHUH'!G18=0,"",'Data AHUH'!G18)</f>
        <v>90</v>
      </c>
      <c r="H18" s="415">
        <f>IF('Data AHUH'!H18=0,"",'Data AHUH'!H18)</f>
        <v>90</v>
      </c>
      <c r="I18" s="415">
        <f>IF('Data AHUH'!I18=0,"",'Data AHUH'!I18)</f>
        <v>90</v>
      </c>
      <c r="J18" s="415">
        <f>IF('Data AHUH'!J18=0,"",'Data AHUH'!J18)</f>
        <v>90</v>
      </c>
      <c r="K18" s="415">
        <f>IF('Data AHUH'!K18=0,"",'Data AHUH'!K18)</f>
        <v>90</v>
      </c>
      <c r="L18" s="415">
        <f>IF('Data AHUH'!L18=0,"",'Data AHUH'!L18)</f>
        <v>90</v>
      </c>
      <c r="M18" s="415" t="str">
        <f>IF('Data AHUH'!M18=0,"",'Data AHUH'!M18)</f>
        <v/>
      </c>
      <c r="N18" s="415" t="str">
        <f>IF('Data AHUH'!N18=0,"",'Data AHUH'!N18)</f>
        <v/>
      </c>
      <c r="O18" s="415" t="str">
        <f>IF('Data AHUH'!O18=0,"",'Data AHUH'!O18)</f>
        <v/>
      </c>
      <c r="P18" s="415" t="str">
        <f>IF('Data AHUH'!P18=0,"",'Data AHUH'!P18)</f>
        <v/>
      </c>
      <c r="Q18" s="415" t="str">
        <f>IF('Data AHUH'!Q18=0,"",'Data AHUH'!Q18)</f>
        <v/>
      </c>
      <c r="R18" s="415" t="str">
        <f>IF('Data AHUH'!R18=0,"",'Data AHUH'!R18)</f>
        <v/>
      </c>
      <c r="S18" s="415" t="str">
        <f>IF('Data AHUH'!S18=0,"",'Data AHUH'!S18)</f>
        <v/>
      </c>
      <c r="T18" s="415" t="str">
        <f>IF('Data AHUH'!T18=0,"",'Data AHUH'!T18)</f>
        <v/>
      </c>
      <c r="U18" s="415" t="str">
        <f>IF('Data AHUH'!U18=0,"",'Data AHUH'!U18)</f>
        <v/>
      </c>
      <c r="V18" s="415" t="str">
        <f>IF('Data AHUH'!V18=0,"",'Data AHUH'!V18)</f>
        <v/>
      </c>
      <c r="W18" s="415" t="str">
        <f>IF('Data AHUH'!W18=0,"",'Data AHUH'!W18)</f>
        <v/>
      </c>
      <c r="X18" s="267">
        <f>IF('Data AHUH'!X18=0,"",'Data AHUH'!X18)</f>
        <v>810</v>
      </c>
      <c r="Y18" s="267">
        <f>IF('Data AHUH'!Y18=0,"",'Data AHUH'!Y18)</f>
        <v>90</v>
      </c>
      <c r="Z18" s="267">
        <f t="shared" si="0"/>
        <v>3</v>
      </c>
      <c r="AA18" s="412" t="str">
        <f t="shared" si="1"/>
        <v>Atas</v>
      </c>
      <c r="AB18" s="75"/>
      <c r="AC18" s="225" t="s">
        <v>108</v>
      </c>
    </row>
    <row r="19" spans="2:31" s="82" customFormat="1" ht="18" customHeight="1">
      <c r="B19" s="57">
        <v>6</v>
      </c>
      <c r="C19" s="416" t="str">
        <f>IF(Data!D20=0,"",Data!D20)</f>
        <v>AULA ULFA FEBRIANI</v>
      </c>
      <c r="D19" s="415">
        <f>IF('Data AHUH'!D19=0,"",'Data AHUH'!D19)</f>
        <v>70</v>
      </c>
      <c r="E19" s="415">
        <f>IF('Data AHUH'!E19=0,"",'Data AHUH'!E19)</f>
        <v>72</v>
      </c>
      <c r="F19" s="415">
        <f>IF('Data AHUH'!F19=0,"",'Data AHUH'!F19)</f>
        <v>70</v>
      </c>
      <c r="G19" s="415">
        <f>IF('Data AHUH'!G19=0,"",'Data AHUH'!G19)</f>
        <v>72</v>
      </c>
      <c r="H19" s="415">
        <f>IF('Data AHUH'!H19=0,"",'Data AHUH'!H19)</f>
        <v>70</v>
      </c>
      <c r="I19" s="415">
        <f>IF('Data AHUH'!I19=0,"",'Data AHUH'!I19)</f>
        <v>72</v>
      </c>
      <c r="J19" s="415">
        <f>IF('Data AHUH'!J19=0,"",'Data AHUH'!J19)</f>
        <v>70</v>
      </c>
      <c r="K19" s="415">
        <f>IF('Data AHUH'!K19=0,"",'Data AHUH'!K19)</f>
        <v>72</v>
      </c>
      <c r="L19" s="415">
        <f>IF('Data AHUH'!L19=0,"",'Data AHUH'!L19)</f>
        <v>72</v>
      </c>
      <c r="M19" s="415" t="str">
        <f>IF('Data AHUH'!M19=0,"",'Data AHUH'!M19)</f>
        <v/>
      </c>
      <c r="N19" s="415" t="str">
        <f>IF('Data AHUH'!N19=0,"",'Data AHUH'!N19)</f>
        <v/>
      </c>
      <c r="O19" s="415" t="str">
        <f>IF('Data AHUH'!O19=0,"",'Data AHUH'!O19)</f>
        <v/>
      </c>
      <c r="P19" s="415" t="str">
        <f>IF('Data AHUH'!P19=0,"",'Data AHUH'!P19)</f>
        <v/>
      </c>
      <c r="Q19" s="415" t="str">
        <f>IF('Data AHUH'!Q19=0,"",'Data AHUH'!Q19)</f>
        <v/>
      </c>
      <c r="R19" s="415" t="str">
        <f>IF('Data AHUH'!R19=0,"",'Data AHUH'!R19)</f>
        <v/>
      </c>
      <c r="S19" s="415" t="str">
        <f>IF('Data AHUH'!S19=0,"",'Data AHUH'!S19)</f>
        <v/>
      </c>
      <c r="T19" s="415" t="str">
        <f>IF('Data AHUH'!T19=0,"",'Data AHUH'!T19)</f>
        <v/>
      </c>
      <c r="U19" s="415" t="str">
        <f>IF('Data AHUH'!U19=0,"",'Data AHUH'!U19)</f>
        <v/>
      </c>
      <c r="V19" s="415" t="str">
        <f>IF('Data AHUH'!V19=0,"",'Data AHUH'!V19)</f>
        <v/>
      </c>
      <c r="W19" s="415" t="str">
        <f>IF('Data AHUH'!W19=0,"",'Data AHUH'!W19)</f>
        <v/>
      </c>
      <c r="X19" s="267">
        <f>IF('Data AHUH'!X19=0,"",'Data AHUH'!X19)</f>
        <v>640</v>
      </c>
      <c r="Y19" s="267">
        <f>IF('Data AHUH'!Y19=0,"",'Data AHUH'!Y19)</f>
        <v>71.111111111111114</v>
      </c>
      <c r="Z19" s="267">
        <f t="shared" si="0"/>
        <v>32</v>
      </c>
      <c r="AA19" s="412" t="str">
        <f t="shared" si="1"/>
        <v>Bawah</v>
      </c>
      <c r="AB19" s="75"/>
      <c r="AC19" s="226" t="s">
        <v>109</v>
      </c>
    </row>
    <row r="20" spans="2:31" s="82" customFormat="1" ht="18" customHeight="1">
      <c r="B20" s="57">
        <v>7</v>
      </c>
      <c r="C20" s="416" t="str">
        <f>IF(Data!D21=0,"",Data!D21)</f>
        <v>DEFFANY NURKHALISHAH</v>
      </c>
      <c r="D20" s="415">
        <f>IF('Data AHUH'!D20=0,"",'Data AHUH'!D20)</f>
        <v>90</v>
      </c>
      <c r="E20" s="415">
        <f>IF('Data AHUH'!E20=0,"",'Data AHUH'!E20)</f>
        <v>84</v>
      </c>
      <c r="F20" s="415">
        <f>IF('Data AHUH'!F20=0,"",'Data AHUH'!F20)</f>
        <v>90</v>
      </c>
      <c r="G20" s="415">
        <f>IF('Data AHUH'!G20=0,"",'Data AHUH'!G20)</f>
        <v>84</v>
      </c>
      <c r="H20" s="415">
        <f>IF('Data AHUH'!H20=0,"",'Data AHUH'!H20)</f>
        <v>90</v>
      </c>
      <c r="I20" s="415">
        <f>IF('Data AHUH'!I20=0,"",'Data AHUH'!I20)</f>
        <v>84</v>
      </c>
      <c r="J20" s="415">
        <f>IF('Data AHUH'!J20=0,"",'Data AHUH'!J20)</f>
        <v>90</v>
      </c>
      <c r="K20" s="415">
        <f>IF('Data AHUH'!K20=0,"",'Data AHUH'!K20)</f>
        <v>84</v>
      </c>
      <c r="L20" s="415">
        <f>IF('Data AHUH'!L20=0,"",'Data AHUH'!L20)</f>
        <v>84</v>
      </c>
      <c r="M20" s="415" t="str">
        <f>IF('Data AHUH'!M20=0,"",'Data AHUH'!M20)</f>
        <v/>
      </c>
      <c r="N20" s="415" t="str">
        <f>IF('Data AHUH'!N20=0,"",'Data AHUH'!N20)</f>
        <v/>
      </c>
      <c r="O20" s="415" t="str">
        <f>IF('Data AHUH'!O20=0,"",'Data AHUH'!O20)</f>
        <v/>
      </c>
      <c r="P20" s="415" t="str">
        <f>IF('Data AHUH'!P20=0,"",'Data AHUH'!P20)</f>
        <v/>
      </c>
      <c r="Q20" s="415" t="str">
        <f>IF('Data AHUH'!Q20=0,"",'Data AHUH'!Q20)</f>
        <v/>
      </c>
      <c r="R20" s="415" t="str">
        <f>IF('Data AHUH'!R20=0,"",'Data AHUH'!R20)</f>
        <v/>
      </c>
      <c r="S20" s="415" t="str">
        <f>IF('Data AHUH'!S20=0,"",'Data AHUH'!S20)</f>
        <v/>
      </c>
      <c r="T20" s="415" t="str">
        <f>IF('Data AHUH'!T20=0,"",'Data AHUH'!T20)</f>
        <v/>
      </c>
      <c r="U20" s="415" t="str">
        <f>IF('Data AHUH'!U20=0,"",'Data AHUH'!U20)</f>
        <v/>
      </c>
      <c r="V20" s="415" t="str">
        <f>IF('Data AHUH'!V20=0,"",'Data AHUH'!V20)</f>
        <v/>
      </c>
      <c r="W20" s="415" t="str">
        <f>IF('Data AHUH'!W20=0,"",'Data AHUH'!W20)</f>
        <v/>
      </c>
      <c r="X20" s="267">
        <f>IF('Data AHUH'!X20=0,"",'Data AHUH'!X20)</f>
        <v>780</v>
      </c>
      <c r="Y20" s="267">
        <f>IF('Data AHUH'!Y20=0,"",'Data AHUH'!Y20)</f>
        <v>86.666666666666671</v>
      </c>
      <c r="Z20" s="267">
        <f t="shared" si="0"/>
        <v>24</v>
      </c>
      <c r="AA20" s="412" t="str">
        <f t="shared" si="1"/>
        <v>Bawah</v>
      </c>
      <c r="AB20" s="75"/>
      <c r="AC20" s="224" t="s">
        <v>231</v>
      </c>
    </row>
    <row r="21" spans="2:31" s="82" customFormat="1" ht="18" customHeight="1">
      <c r="B21" s="57">
        <v>8</v>
      </c>
      <c r="C21" s="416" t="str">
        <f>IF(Data!D22=0,"",Data!D22)</f>
        <v>DELFITRIA SITUMEANG</v>
      </c>
      <c r="D21" s="415">
        <f>IF('Data AHUH'!D21=0,"",'Data AHUH'!D21)</f>
        <v>90</v>
      </c>
      <c r="E21" s="415">
        <f>IF('Data AHUH'!E21=0,"",'Data AHUH'!E21)</f>
        <v>88</v>
      </c>
      <c r="F21" s="415">
        <f>IF('Data AHUH'!F21=0,"",'Data AHUH'!F21)</f>
        <v>90</v>
      </c>
      <c r="G21" s="415">
        <f>IF('Data AHUH'!G21=0,"",'Data AHUH'!G21)</f>
        <v>88</v>
      </c>
      <c r="H21" s="415">
        <f>IF('Data AHUH'!H21=0,"",'Data AHUH'!H21)</f>
        <v>90</v>
      </c>
      <c r="I21" s="415">
        <f>IF('Data AHUH'!I21=0,"",'Data AHUH'!I21)</f>
        <v>88</v>
      </c>
      <c r="J21" s="415">
        <f>IF('Data AHUH'!J21=0,"",'Data AHUH'!J21)</f>
        <v>90</v>
      </c>
      <c r="K21" s="415">
        <f>IF('Data AHUH'!K21=0,"",'Data AHUH'!K21)</f>
        <v>88</v>
      </c>
      <c r="L21" s="415">
        <f>IF('Data AHUH'!L21=0,"",'Data AHUH'!L21)</f>
        <v>88</v>
      </c>
      <c r="M21" s="415" t="str">
        <f>IF('Data AHUH'!M21=0,"",'Data AHUH'!M21)</f>
        <v/>
      </c>
      <c r="N21" s="415" t="str">
        <f>IF('Data AHUH'!N21=0,"",'Data AHUH'!N21)</f>
        <v/>
      </c>
      <c r="O21" s="415" t="str">
        <f>IF('Data AHUH'!O21=0,"",'Data AHUH'!O21)</f>
        <v/>
      </c>
      <c r="P21" s="415" t="str">
        <f>IF('Data AHUH'!P21=0,"",'Data AHUH'!P21)</f>
        <v/>
      </c>
      <c r="Q21" s="415" t="str">
        <f>IF('Data AHUH'!Q21=0,"",'Data AHUH'!Q21)</f>
        <v/>
      </c>
      <c r="R21" s="415" t="str">
        <f>IF('Data AHUH'!R21=0,"",'Data AHUH'!R21)</f>
        <v/>
      </c>
      <c r="S21" s="415" t="str">
        <f>IF('Data AHUH'!S21=0,"",'Data AHUH'!S21)</f>
        <v/>
      </c>
      <c r="T21" s="415" t="str">
        <f>IF('Data AHUH'!T21=0,"",'Data AHUH'!T21)</f>
        <v/>
      </c>
      <c r="U21" s="415" t="str">
        <f>IF('Data AHUH'!U21=0,"",'Data AHUH'!U21)</f>
        <v/>
      </c>
      <c r="V21" s="415" t="str">
        <f>IF('Data AHUH'!V21=0,"",'Data AHUH'!V21)</f>
        <v/>
      </c>
      <c r="W21" s="415" t="str">
        <f>IF('Data AHUH'!W21=0,"",'Data AHUH'!W21)</f>
        <v/>
      </c>
      <c r="X21" s="267">
        <f>IF('Data AHUH'!X21=0,"",'Data AHUH'!X21)</f>
        <v>800</v>
      </c>
      <c r="Y21" s="267">
        <f>IF('Data AHUH'!Y21=0,"",'Data AHUH'!Y21)</f>
        <v>88.888888888888886</v>
      </c>
      <c r="Z21" s="267">
        <f t="shared" si="0"/>
        <v>6</v>
      </c>
      <c r="AA21" s="412" t="str">
        <f t="shared" si="1"/>
        <v>Atas</v>
      </c>
      <c r="AB21" s="75"/>
      <c r="AC21" s="440" t="s">
        <v>111</v>
      </c>
    </row>
    <row r="22" spans="2:31" s="82" customFormat="1" ht="18" customHeight="1">
      <c r="B22" s="57">
        <v>9</v>
      </c>
      <c r="C22" s="416" t="str">
        <f>IF(Data!D23=0,"",Data!D23)</f>
        <v>DEVI SRIHAYATI YULIANI</v>
      </c>
      <c r="D22" s="415">
        <f>IF('Data AHUH'!D22=0,"",'Data AHUH'!D22)</f>
        <v>90</v>
      </c>
      <c r="E22" s="415">
        <f>IF('Data AHUH'!E22=0,"",'Data AHUH'!E22)</f>
        <v>84</v>
      </c>
      <c r="F22" s="415">
        <f>IF('Data AHUH'!F22=0,"",'Data AHUH'!F22)</f>
        <v>90</v>
      </c>
      <c r="G22" s="415">
        <f>IF('Data AHUH'!G22=0,"",'Data AHUH'!G22)</f>
        <v>84</v>
      </c>
      <c r="H22" s="415">
        <f>IF('Data AHUH'!H22=0,"",'Data AHUH'!H22)</f>
        <v>90</v>
      </c>
      <c r="I22" s="415">
        <f>IF('Data AHUH'!I22=0,"",'Data AHUH'!I22)</f>
        <v>84</v>
      </c>
      <c r="J22" s="415">
        <f>IF('Data AHUH'!J22=0,"",'Data AHUH'!J22)</f>
        <v>90</v>
      </c>
      <c r="K22" s="415">
        <f>IF('Data AHUH'!K22=0,"",'Data AHUH'!K22)</f>
        <v>84</v>
      </c>
      <c r="L22" s="415">
        <f>IF('Data AHUH'!L22=0,"",'Data AHUH'!L22)</f>
        <v>84</v>
      </c>
      <c r="M22" s="415" t="str">
        <f>IF('Data AHUH'!M22=0,"",'Data AHUH'!M22)</f>
        <v/>
      </c>
      <c r="N22" s="415" t="str">
        <f>IF('Data AHUH'!N22=0,"",'Data AHUH'!N22)</f>
        <v/>
      </c>
      <c r="O22" s="415" t="str">
        <f>IF('Data AHUH'!O22=0,"",'Data AHUH'!O22)</f>
        <v/>
      </c>
      <c r="P22" s="415" t="str">
        <f>IF('Data AHUH'!P22=0,"",'Data AHUH'!P22)</f>
        <v/>
      </c>
      <c r="Q22" s="415" t="str">
        <f>IF('Data AHUH'!Q22=0,"",'Data AHUH'!Q22)</f>
        <v/>
      </c>
      <c r="R22" s="415" t="str">
        <f>IF('Data AHUH'!R22=0,"",'Data AHUH'!R22)</f>
        <v/>
      </c>
      <c r="S22" s="415" t="str">
        <f>IF('Data AHUH'!S22=0,"",'Data AHUH'!S22)</f>
        <v/>
      </c>
      <c r="T22" s="415" t="str">
        <f>IF('Data AHUH'!T22=0,"",'Data AHUH'!T22)</f>
        <v/>
      </c>
      <c r="U22" s="415" t="str">
        <f>IF('Data AHUH'!U22=0,"",'Data AHUH'!U22)</f>
        <v/>
      </c>
      <c r="V22" s="415" t="str">
        <f>IF('Data AHUH'!V22=0,"",'Data AHUH'!V22)</f>
        <v/>
      </c>
      <c r="W22" s="415" t="str">
        <f>IF('Data AHUH'!W22=0,"",'Data AHUH'!W22)</f>
        <v/>
      </c>
      <c r="X22" s="267">
        <f>IF('Data AHUH'!X22=0,"",'Data AHUH'!X22)</f>
        <v>780</v>
      </c>
      <c r="Y22" s="267">
        <f>IF('Data AHUH'!Y22=0,"",'Data AHUH'!Y22)</f>
        <v>86.666666666666671</v>
      </c>
      <c r="Z22" s="267">
        <f t="shared" si="0"/>
        <v>24</v>
      </c>
      <c r="AA22" s="412" t="str">
        <f t="shared" si="1"/>
        <v>Bawah</v>
      </c>
      <c r="AB22" s="75"/>
      <c r="AC22" s="580" t="s">
        <v>230</v>
      </c>
      <c r="AD22" s="581"/>
      <c r="AE22" s="582"/>
    </row>
    <row r="23" spans="2:31" s="82" customFormat="1" ht="18" customHeight="1">
      <c r="B23" s="57">
        <v>10</v>
      </c>
      <c r="C23" s="416" t="str">
        <f>IF(Data!D24=0,"",Data!D24)</f>
        <v>DISTY NURUL IZZATY</v>
      </c>
      <c r="D23" s="415">
        <f>IF('Data AHUH'!D23=0,"",'Data AHUH'!D23)</f>
        <v>90</v>
      </c>
      <c r="E23" s="415">
        <f>IF('Data AHUH'!E23=0,"",'Data AHUH'!E23)</f>
        <v>88</v>
      </c>
      <c r="F23" s="415">
        <f>IF('Data AHUH'!F23=0,"",'Data AHUH'!F23)</f>
        <v>90</v>
      </c>
      <c r="G23" s="415">
        <f>IF('Data AHUH'!G23=0,"",'Data AHUH'!G23)</f>
        <v>88</v>
      </c>
      <c r="H23" s="415">
        <f>IF('Data AHUH'!H23=0,"",'Data AHUH'!H23)</f>
        <v>90</v>
      </c>
      <c r="I23" s="415">
        <f>IF('Data AHUH'!I23=0,"",'Data AHUH'!I23)</f>
        <v>88</v>
      </c>
      <c r="J23" s="415">
        <f>IF('Data AHUH'!J23=0,"",'Data AHUH'!J23)</f>
        <v>90</v>
      </c>
      <c r="K23" s="415">
        <f>IF('Data AHUH'!K23=0,"",'Data AHUH'!K23)</f>
        <v>88</v>
      </c>
      <c r="L23" s="415">
        <f>IF('Data AHUH'!L23=0,"",'Data AHUH'!L23)</f>
        <v>88</v>
      </c>
      <c r="M23" s="415" t="str">
        <f>IF('Data AHUH'!M23=0,"",'Data AHUH'!M23)</f>
        <v/>
      </c>
      <c r="N23" s="415" t="str">
        <f>IF('Data AHUH'!N23=0,"",'Data AHUH'!N23)</f>
        <v/>
      </c>
      <c r="O23" s="415" t="str">
        <f>IF('Data AHUH'!O23=0,"",'Data AHUH'!O23)</f>
        <v/>
      </c>
      <c r="P23" s="415" t="str">
        <f>IF('Data AHUH'!P23=0,"",'Data AHUH'!P23)</f>
        <v/>
      </c>
      <c r="Q23" s="415" t="str">
        <f>IF('Data AHUH'!Q23=0,"",'Data AHUH'!Q23)</f>
        <v/>
      </c>
      <c r="R23" s="415" t="str">
        <f>IF('Data AHUH'!R23=0,"",'Data AHUH'!R23)</f>
        <v/>
      </c>
      <c r="S23" s="415" t="str">
        <f>IF('Data AHUH'!S23=0,"",'Data AHUH'!S23)</f>
        <v/>
      </c>
      <c r="T23" s="415" t="str">
        <f>IF('Data AHUH'!T23=0,"",'Data AHUH'!T23)</f>
        <v/>
      </c>
      <c r="U23" s="415" t="str">
        <f>IF('Data AHUH'!U23=0,"",'Data AHUH'!U23)</f>
        <v/>
      </c>
      <c r="V23" s="415" t="str">
        <f>IF('Data AHUH'!V23=0,"",'Data AHUH'!V23)</f>
        <v/>
      </c>
      <c r="W23" s="415" t="str">
        <f>IF('Data AHUH'!W23=0,"",'Data AHUH'!W23)</f>
        <v/>
      </c>
      <c r="X23" s="267">
        <f>IF('Data AHUH'!X23=0,"",'Data AHUH'!X23)</f>
        <v>800</v>
      </c>
      <c r="Y23" s="267">
        <f>IF('Data AHUH'!Y23=0,"",'Data AHUH'!Y23)</f>
        <v>88.888888888888886</v>
      </c>
      <c r="Z23" s="267">
        <f t="shared" si="0"/>
        <v>6</v>
      </c>
      <c r="AA23" s="412" t="str">
        <f t="shared" si="1"/>
        <v>Atas</v>
      </c>
      <c r="AB23" s="75"/>
      <c r="AC23" s="583"/>
      <c r="AD23" s="584"/>
      <c r="AE23" s="585"/>
    </row>
    <row r="24" spans="2:31" s="82" customFormat="1" ht="18" customHeight="1">
      <c r="B24" s="57">
        <v>11</v>
      </c>
      <c r="C24" s="416" t="str">
        <f>IF(Data!D25=0,"",Data!D25)</f>
        <v>DWI ANGGRAENI</v>
      </c>
      <c r="D24" s="415">
        <f>IF('Data AHUH'!D24=0,"",'Data AHUH'!D24)</f>
        <v>90</v>
      </c>
      <c r="E24" s="415">
        <f>IF('Data AHUH'!E24=0,"",'Data AHUH'!E24)</f>
        <v>86</v>
      </c>
      <c r="F24" s="415">
        <f>IF('Data AHUH'!F24=0,"",'Data AHUH'!F24)</f>
        <v>90</v>
      </c>
      <c r="G24" s="415">
        <f>IF('Data AHUH'!G24=0,"",'Data AHUH'!G24)</f>
        <v>86</v>
      </c>
      <c r="H24" s="415">
        <f>IF('Data AHUH'!H24=0,"",'Data AHUH'!H24)</f>
        <v>90</v>
      </c>
      <c r="I24" s="415">
        <f>IF('Data AHUH'!I24=0,"",'Data AHUH'!I24)</f>
        <v>86</v>
      </c>
      <c r="J24" s="415">
        <f>IF('Data AHUH'!J24=0,"",'Data AHUH'!J24)</f>
        <v>90</v>
      </c>
      <c r="K24" s="415">
        <f>IF('Data AHUH'!K24=0,"",'Data AHUH'!K24)</f>
        <v>86</v>
      </c>
      <c r="L24" s="415">
        <f>IF('Data AHUH'!L24=0,"",'Data AHUH'!L24)</f>
        <v>86</v>
      </c>
      <c r="M24" s="415" t="str">
        <f>IF('Data AHUH'!M24=0,"",'Data AHUH'!M24)</f>
        <v/>
      </c>
      <c r="N24" s="415" t="str">
        <f>IF('Data AHUH'!N24=0,"",'Data AHUH'!N24)</f>
        <v/>
      </c>
      <c r="O24" s="415" t="str">
        <f>IF('Data AHUH'!O24=0,"",'Data AHUH'!O24)</f>
        <v/>
      </c>
      <c r="P24" s="415" t="str">
        <f>IF('Data AHUH'!P24=0,"",'Data AHUH'!P24)</f>
        <v/>
      </c>
      <c r="Q24" s="415" t="str">
        <f>IF('Data AHUH'!Q24=0,"",'Data AHUH'!Q24)</f>
        <v/>
      </c>
      <c r="R24" s="415" t="str">
        <f>IF('Data AHUH'!R24=0,"",'Data AHUH'!R24)</f>
        <v/>
      </c>
      <c r="S24" s="415" t="str">
        <f>IF('Data AHUH'!S24=0,"",'Data AHUH'!S24)</f>
        <v/>
      </c>
      <c r="T24" s="415" t="str">
        <f>IF('Data AHUH'!T24=0,"",'Data AHUH'!T24)</f>
        <v/>
      </c>
      <c r="U24" s="415" t="str">
        <f>IF('Data AHUH'!U24=0,"",'Data AHUH'!U24)</f>
        <v/>
      </c>
      <c r="V24" s="415" t="str">
        <f>IF('Data AHUH'!V24=0,"",'Data AHUH'!V24)</f>
        <v/>
      </c>
      <c r="W24" s="415" t="str">
        <f>IF('Data AHUH'!W24=0,"",'Data AHUH'!W24)</f>
        <v/>
      </c>
      <c r="X24" s="267">
        <f>IF('Data AHUH'!X24=0,"",'Data AHUH'!X24)</f>
        <v>790</v>
      </c>
      <c r="Y24" s="267">
        <f>IF('Data AHUH'!Y24=0,"",'Data AHUH'!Y24)</f>
        <v>87.777777777777771</v>
      </c>
      <c r="Z24" s="267">
        <f t="shared" si="0"/>
        <v>14</v>
      </c>
      <c r="AA24" s="412" t="str">
        <f t="shared" si="1"/>
        <v>Atas</v>
      </c>
      <c r="AB24" s="75"/>
      <c r="AC24" s="583"/>
      <c r="AD24" s="584"/>
      <c r="AE24" s="585"/>
    </row>
    <row r="25" spans="2:31" s="82" customFormat="1" ht="18" customHeight="1">
      <c r="B25" s="57">
        <v>12</v>
      </c>
      <c r="C25" s="416" t="str">
        <f>IF(Data!D26=0,"",Data!D26)</f>
        <v>FANY NUR AFIENA KHOERUNNISA</v>
      </c>
      <c r="D25" s="415">
        <f>IF('Data AHUH'!D25=0,"",'Data AHUH'!D25)</f>
        <v>90</v>
      </c>
      <c r="E25" s="415">
        <f>IF('Data AHUH'!E25=0,"",'Data AHUH'!E25)</f>
        <v>92</v>
      </c>
      <c r="F25" s="415">
        <f>IF('Data AHUH'!F25=0,"",'Data AHUH'!F25)</f>
        <v>90</v>
      </c>
      <c r="G25" s="415">
        <f>IF('Data AHUH'!G25=0,"",'Data AHUH'!G25)</f>
        <v>92</v>
      </c>
      <c r="H25" s="415">
        <f>IF('Data AHUH'!H25=0,"",'Data AHUH'!H25)</f>
        <v>90</v>
      </c>
      <c r="I25" s="415">
        <f>IF('Data AHUH'!I25=0,"",'Data AHUH'!I25)</f>
        <v>92</v>
      </c>
      <c r="J25" s="415">
        <f>IF('Data AHUH'!J25=0,"",'Data AHUH'!J25)</f>
        <v>90</v>
      </c>
      <c r="K25" s="415">
        <f>IF('Data AHUH'!K25=0,"",'Data AHUH'!K25)</f>
        <v>92</v>
      </c>
      <c r="L25" s="415">
        <f>IF('Data AHUH'!L25=0,"",'Data AHUH'!L25)</f>
        <v>92</v>
      </c>
      <c r="M25" s="415" t="str">
        <f>IF('Data AHUH'!M25=0,"",'Data AHUH'!M25)</f>
        <v/>
      </c>
      <c r="N25" s="415" t="str">
        <f>IF('Data AHUH'!N25=0,"",'Data AHUH'!N25)</f>
        <v/>
      </c>
      <c r="O25" s="415" t="str">
        <f>IF('Data AHUH'!O25=0,"",'Data AHUH'!O25)</f>
        <v/>
      </c>
      <c r="P25" s="415" t="str">
        <f>IF('Data AHUH'!P25=0,"",'Data AHUH'!P25)</f>
        <v/>
      </c>
      <c r="Q25" s="415" t="str">
        <f>IF('Data AHUH'!Q25=0,"",'Data AHUH'!Q25)</f>
        <v/>
      </c>
      <c r="R25" s="415" t="str">
        <f>IF('Data AHUH'!R25=0,"",'Data AHUH'!R25)</f>
        <v/>
      </c>
      <c r="S25" s="415" t="str">
        <f>IF('Data AHUH'!S25=0,"",'Data AHUH'!S25)</f>
        <v/>
      </c>
      <c r="T25" s="415" t="str">
        <f>IF('Data AHUH'!T25=0,"",'Data AHUH'!T25)</f>
        <v/>
      </c>
      <c r="U25" s="415" t="str">
        <f>IF('Data AHUH'!U25=0,"",'Data AHUH'!U25)</f>
        <v/>
      </c>
      <c r="V25" s="415" t="str">
        <f>IF('Data AHUH'!V25=0,"",'Data AHUH'!V25)</f>
        <v/>
      </c>
      <c r="W25" s="415" t="str">
        <f>IF('Data AHUH'!W25=0,"",'Data AHUH'!W25)</f>
        <v/>
      </c>
      <c r="X25" s="267">
        <f>IF('Data AHUH'!X25=0,"",'Data AHUH'!X25)</f>
        <v>820</v>
      </c>
      <c r="Y25" s="267">
        <f>IF('Data AHUH'!Y25=0,"",'Data AHUH'!Y25)</f>
        <v>91.111111111111114</v>
      </c>
      <c r="Z25" s="267">
        <f t="shared" si="0"/>
        <v>1</v>
      </c>
      <c r="AA25" s="412" t="str">
        <f t="shared" si="1"/>
        <v>Atas</v>
      </c>
      <c r="AB25" s="75"/>
      <c r="AC25" s="583"/>
      <c r="AD25" s="584"/>
      <c r="AE25" s="585"/>
    </row>
    <row r="26" spans="2:31" s="82" customFormat="1" ht="18" customHeight="1">
      <c r="B26" s="57">
        <v>13</v>
      </c>
      <c r="C26" s="416" t="str">
        <f>IF(Data!D27=0,"",Data!D27)</f>
        <v>FEBBY NOVELLIYANTI EFFENDI</v>
      </c>
      <c r="D26" s="415">
        <f>IF('Data AHUH'!D26=0,"",'Data AHUH'!D26)</f>
        <v>90</v>
      </c>
      <c r="E26" s="415">
        <f>IF('Data AHUH'!E26=0,"",'Data AHUH'!E26)</f>
        <v>86</v>
      </c>
      <c r="F26" s="415">
        <f>IF('Data AHUH'!F26=0,"",'Data AHUH'!F26)</f>
        <v>90</v>
      </c>
      <c r="G26" s="415">
        <f>IF('Data AHUH'!G26=0,"",'Data AHUH'!G26)</f>
        <v>86</v>
      </c>
      <c r="H26" s="415">
        <f>IF('Data AHUH'!H26=0,"",'Data AHUH'!H26)</f>
        <v>90</v>
      </c>
      <c r="I26" s="415">
        <f>IF('Data AHUH'!I26=0,"",'Data AHUH'!I26)</f>
        <v>86</v>
      </c>
      <c r="J26" s="415">
        <f>IF('Data AHUH'!J26=0,"",'Data AHUH'!J26)</f>
        <v>90</v>
      </c>
      <c r="K26" s="415">
        <f>IF('Data AHUH'!K26=0,"",'Data AHUH'!K26)</f>
        <v>86</v>
      </c>
      <c r="L26" s="415">
        <f>IF('Data AHUH'!L26=0,"",'Data AHUH'!L26)</f>
        <v>86</v>
      </c>
      <c r="M26" s="415" t="str">
        <f>IF('Data AHUH'!M26=0,"",'Data AHUH'!M26)</f>
        <v/>
      </c>
      <c r="N26" s="415" t="str">
        <f>IF('Data AHUH'!N26=0,"",'Data AHUH'!N26)</f>
        <v/>
      </c>
      <c r="O26" s="415" t="str">
        <f>IF('Data AHUH'!O26=0,"",'Data AHUH'!O26)</f>
        <v/>
      </c>
      <c r="P26" s="415" t="str">
        <f>IF('Data AHUH'!P26=0,"",'Data AHUH'!P26)</f>
        <v/>
      </c>
      <c r="Q26" s="415" t="str">
        <f>IF('Data AHUH'!Q26=0,"",'Data AHUH'!Q26)</f>
        <v/>
      </c>
      <c r="R26" s="415" t="str">
        <f>IF('Data AHUH'!R26=0,"",'Data AHUH'!R26)</f>
        <v/>
      </c>
      <c r="S26" s="415" t="str">
        <f>IF('Data AHUH'!S26=0,"",'Data AHUH'!S26)</f>
        <v/>
      </c>
      <c r="T26" s="415" t="str">
        <f>IF('Data AHUH'!T26=0,"",'Data AHUH'!T26)</f>
        <v/>
      </c>
      <c r="U26" s="415" t="str">
        <f>IF('Data AHUH'!U26=0,"",'Data AHUH'!U26)</f>
        <v/>
      </c>
      <c r="V26" s="415" t="str">
        <f>IF('Data AHUH'!V26=0,"",'Data AHUH'!V26)</f>
        <v/>
      </c>
      <c r="W26" s="415" t="str">
        <f>IF('Data AHUH'!W26=0,"",'Data AHUH'!W26)</f>
        <v/>
      </c>
      <c r="X26" s="267">
        <f>IF('Data AHUH'!X26=0,"",'Data AHUH'!X26)</f>
        <v>790</v>
      </c>
      <c r="Y26" s="267">
        <f>IF('Data AHUH'!Y26=0,"",'Data AHUH'!Y26)</f>
        <v>87.777777777777771</v>
      </c>
      <c r="Z26" s="267">
        <f t="shared" si="0"/>
        <v>14</v>
      </c>
      <c r="AA26" s="412" t="str">
        <f t="shared" si="1"/>
        <v>Atas</v>
      </c>
      <c r="AB26" s="75"/>
      <c r="AC26" s="586"/>
      <c r="AD26" s="587"/>
      <c r="AE26" s="588"/>
    </row>
    <row r="27" spans="2:31" s="82" customFormat="1" ht="18" customHeight="1">
      <c r="B27" s="57">
        <v>14</v>
      </c>
      <c r="C27" s="416" t="str">
        <f>IF(Data!D28=0,"",Data!D28)</f>
        <v>FIRDA AULIA NAFISAH</v>
      </c>
      <c r="D27" s="415">
        <f>IF('Data AHUH'!D27=0,"",'Data AHUH'!D27)</f>
        <v>90</v>
      </c>
      <c r="E27" s="415">
        <f>IF('Data AHUH'!E27=0,"",'Data AHUH'!E27)</f>
        <v>86</v>
      </c>
      <c r="F27" s="415">
        <f>IF('Data AHUH'!F27=0,"",'Data AHUH'!F27)</f>
        <v>90</v>
      </c>
      <c r="G27" s="415">
        <f>IF('Data AHUH'!G27=0,"",'Data AHUH'!G27)</f>
        <v>86</v>
      </c>
      <c r="H27" s="415">
        <f>IF('Data AHUH'!H27=0,"",'Data AHUH'!H27)</f>
        <v>90</v>
      </c>
      <c r="I27" s="415">
        <f>IF('Data AHUH'!I27=0,"",'Data AHUH'!I27)</f>
        <v>86</v>
      </c>
      <c r="J27" s="415">
        <f>IF('Data AHUH'!J27=0,"",'Data AHUH'!J27)</f>
        <v>90</v>
      </c>
      <c r="K27" s="415">
        <f>IF('Data AHUH'!K27=0,"",'Data AHUH'!K27)</f>
        <v>86</v>
      </c>
      <c r="L27" s="415">
        <f>IF('Data AHUH'!L27=0,"",'Data AHUH'!L27)</f>
        <v>86</v>
      </c>
      <c r="M27" s="415" t="str">
        <f>IF('Data AHUH'!M27=0,"",'Data AHUH'!M27)</f>
        <v/>
      </c>
      <c r="N27" s="415" t="str">
        <f>IF('Data AHUH'!N27=0,"",'Data AHUH'!N27)</f>
        <v/>
      </c>
      <c r="O27" s="415" t="str">
        <f>IF('Data AHUH'!O27=0,"",'Data AHUH'!O27)</f>
        <v/>
      </c>
      <c r="P27" s="415" t="str">
        <f>IF('Data AHUH'!P27=0,"",'Data AHUH'!P27)</f>
        <v/>
      </c>
      <c r="Q27" s="415" t="str">
        <f>IF('Data AHUH'!Q27=0,"",'Data AHUH'!Q27)</f>
        <v/>
      </c>
      <c r="R27" s="415" t="str">
        <f>IF('Data AHUH'!R27=0,"",'Data AHUH'!R27)</f>
        <v/>
      </c>
      <c r="S27" s="415" t="str">
        <f>IF('Data AHUH'!S27=0,"",'Data AHUH'!S27)</f>
        <v/>
      </c>
      <c r="T27" s="415" t="str">
        <f>IF('Data AHUH'!T27=0,"",'Data AHUH'!T27)</f>
        <v/>
      </c>
      <c r="U27" s="415" t="str">
        <f>IF('Data AHUH'!U27=0,"",'Data AHUH'!U27)</f>
        <v/>
      </c>
      <c r="V27" s="415" t="str">
        <f>IF('Data AHUH'!V27=0,"",'Data AHUH'!V27)</f>
        <v/>
      </c>
      <c r="W27" s="415" t="str">
        <f>IF('Data AHUH'!W27=0,"",'Data AHUH'!W27)</f>
        <v/>
      </c>
      <c r="X27" s="267">
        <f>IF('Data AHUH'!X27=0,"",'Data AHUH'!X27)</f>
        <v>790</v>
      </c>
      <c r="Y27" s="267">
        <f>IF('Data AHUH'!Y27=0,"",'Data AHUH'!Y27)</f>
        <v>87.777777777777771</v>
      </c>
      <c r="Z27" s="267">
        <f t="shared" si="0"/>
        <v>14</v>
      </c>
      <c r="AA27" s="412" t="str">
        <f t="shared" si="1"/>
        <v>Atas</v>
      </c>
      <c r="AB27" s="75"/>
      <c r="AC27" s="71"/>
    </row>
    <row r="28" spans="2:31" s="82" customFormat="1" ht="18" customHeight="1">
      <c r="B28" s="57">
        <v>15</v>
      </c>
      <c r="C28" s="416" t="str">
        <f>IF(Data!D29=0,"",Data!D29)</f>
        <v>HANIFAH</v>
      </c>
      <c r="D28" s="415">
        <f>IF('Data AHUH'!D28=0,"",'Data AHUH'!D28)</f>
        <v>80</v>
      </c>
      <c r="E28" s="415">
        <f>IF('Data AHUH'!E28=0,"",'Data AHUH'!E28)</f>
        <v>76</v>
      </c>
      <c r="F28" s="415">
        <f>IF('Data AHUH'!F28=0,"",'Data AHUH'!F28)</f>
        <v>80</v>
      </c>
      <c r="G28" s="415">
        <f>IF('Data AHUH'!G28=0,"",'Data AHUH'!G28)</f>
        <v>76</v>
      </c>
      <c r="H28" s="415">
        <f>IF('Data AHUH'!H28=0,"",'Data AHUH'!H28)</f>
        <v>80</v>
      </c>
      <c r="I28" s="415">
        <f>IF('Data AHUH'!I28=0,"",'Data AHUH'!I28)</f>
        <v>76</v>
      </c>
      <c r="J28" s="415">
        <f>IF('Data AHUH'!J28=0,"",'Data AHUH'!J28)</f>
        <v>80</v>
      </c>
      <c r="K28" s="415">
        <f>IF('Data AHUH'!K28=0,"",'Data AHUH'!K28)</f>
        <v>76</v>
      </c>
      <c r="L28" s="415">
        <f>IF('Data AHUH'!L28=0,"",'Data AHUH'!L28)</f>
        <v>76</v>
      </c>
      <c r="M28" s="415" t="str">
        <f>IF('Data AHUH'!M28=0,"",'Data AHUH'!M28)</f>
        <v/>
      </c>
      <c r="N28" s="415" t="str">
        <f>IF('Data AHUH'!N28=0,"",'Data AHUH'!N28)</f>
        <v/>
      </c>
      <c r="O28" s="415" t="str">
        <f>IF('Data AHUH'!O28=0,"",'Data AHUH'!O28)</f>
        <v/>
      </c>
      <c r="P28" s="415" t="str">
        <f>IF('Data AHUH'!P28=0,"",'Data AHUH'!P28)</f>
        <v/>
      </c>
      <c r="Q28" s="415" t="str">
        <f>IF('Data AHUH'!Q28=0,"",'Data AHUH'!Q28)</f>
        <v/>
      </c>
      <c r="R28" s="415" t="str">
        <f>IF('Data AHUH'!R28=0,"",'Data AHUH'!R28)</f>
        <v/>
      </c>
      <c r="S28" s="415" t="str">
        <f>IF('Data AHUH'!S28=0,"",'Data AHUH'!S28)</f>
        <v/>
      </c>
      <c r="T28" s="415" t="str">
        <f>IF('Data AHUH'!T28=0,"",'Data AHUH'!T28)</f>
        <v/>
      </c>
      <c r="U28" s="415" t="str">
        <f>IF('Data AHUH'!U28=0,"",'Data AHUH'!U28)</f>
        <v/>
      </c>
      <c r="V28" s="415" t="str">
        <f>IF('Data AHUH'!V28=0,"",'Data AHUH'!V28)</f>
        <v/>
      </c>
      <c r="W28" s="415" t="str">
        <f>IF('Data AHUH'!W28=0,"",'Data AHUH'!W28)</f>
        <v/>
      </c>
      <c r="X28" s="267">
        <f>IF('Data AHUH'!X28=0,"",'Data AHUH'!X28)</f>
        <v>700</v>
      </c>
      <c r="Y28" s="267">
        <f>IF('Data AHUH'!Y28=0,"",'Data AHUH'!Y28)</f>
        <v>77.777777777777786</v>
      </c>
      <c r="Z28" s="267">
        <f t="shared" si="0"/>
        <v>31</v>
      </c>
      <c r="AA28" s="412" t="str">
        <f t="shared" si="1"/>
        <v>Bawah</v>
      </c>
      <c r="AB28" s="75"/>
      <c r="AC28" s="71"/>
    </row>
    <row r="29" spans="2:31" s="82" customFormat="1" ht="18" customHeight="1">
      <c r="B29" s="57">
        <v>16</v>
      </c>
      <c r="C29" s="416" t="str">
        <f>IF(Data!D30=0,"",Data!D30)</f>
        <v>IRENA ALVIONITA</v>
      </c>
      <c r="D29" s="415">
        <f>IF('Data AHUH'!D29=0,"",'Data AHUH'!D29)</f>
        <v>90</v>
      </c>
      <c r="E29" s="415">
        <f>IF('Data AHUH'!E29=0,"",'Data AHUH'!E29)</f>
        <v>88</v>
      </c>
      <c r="F29" s="415">
        <f>IF('Data AHUH'!F29=0,"",'Data AHUH'!F29)</f>
        <v>90</v>
      </c>
      <c r="G29" s="415">
        <f>IF('Data AHUH'!G29=0,"",'Data AHUH'!G29)</f>
        <v>88</v>
      </c>
      <c r="H29" s="415">
        <f>IF('Data AHUH'!H29=0,"",'Data AHUH'!H29)</f>
        <v>90</v>
      </c>
      <c r="I29" s="415">
        <f>IF('Data AHUH'!I29=0,"",'Data AHUH'!I29)</f>
        <v>88</v>
      </c>
      <c r="J29" s="415">
        <f>IF('Data AHUH'!J29=0,"",'Data AHUH'!J29)</f>
        <v>90</v>
      </c>
      <c r="K29" s="415">
        <f>IF('Data AHUH'!K29=0,"",'Data AHUH'!K29)</f>
        <v>88</v>
      </c>
      <c r="L29" s="415">
        <f>IF('Data AHUH'!L29=0,"",'Data AHUH'!L29)</f>
        <v>88</v>
      </c>
      <c r="M29" s="415" t="str">
        <f>IF('Data AHUH'!M29=0,"",'Data AHUH'!M29)</f>
        <v/>
      </c>
      <c r="N29" s="415" t="str">
        <f>IF('Data AHUH'!N29=0,"",'Data AHUH'!N29)</f>
        <v/>
      </c>
      <c r="O29" s="415" t="str">
        <f>IF('Data AHUH'!O29=0,"",'Data AHUH'!O29)</f>
        <v/>
      </c>
      <c r="P29" s="415" t="str">
        <f>IF('Data AHUH'!P29=0,"",'Data AHUH'!P29)</f>
        <v/>
      </c>
      <c r="Q29" s="415" t="str">
        <f>IF('Data AHUH'!Q29=0,"",'Data AHUH'!Q29)</f>
        <v/>
      </c>
      <c r="R29" s="415" t="str">
        <f>IF('Data AHUH'!R29=0,"",'Data AHUH'!R29)</f>
        <v/>
      </c>
      <c r="S29" s="415" t="str">
        <f>IF('Data AHUH'!S29=0,"",'Data AHUH'!S29)</f>
        <v/>
      </c>
      <c r="T29" s="415" t="str">
        <f>IF('Data AHUH'!T29=0,"",'Data AHUH'!T29)</f>
        <v/>
      </c>
      <c r="U29" s="415" t="str">
        <f>IF('Data AHUH'!U29=0,"",'Data AHUH'!U29)</f>
        <v/>
      </c>
      <c r="V29" s="415" t="str">
        <f>IF('Data AHUH'!V29=0,"",'Data AHUH'!V29)</f>
        <v/>
      </c>
      <c r="W29" s="415" t="str">
        <f>IF('Data AHUH'!W29=0,"",'Data AHUH'!W29)</f>
        <v/>
      </c>
      <c r="X29" s="267">
        <f>IF('Data AHUH'!X29=0,"",'Data AHUH'!X29)</f>
        <v>800</v>
      </c>
      <c r="Y29" s="267">
        <f>IF('Data AHUH'!Y29=0,"",'Data AHUH'!Y29)</f>
        <v>88.888888888888886</v>
      </c>
      <c r="Z29" s="267">
        <f t="shared" si="0"/>
        <v>6</v>
      </c>
      <c r="AA29" s="412" t="str">
        <f t="shared" si="1"/>
        <v>Atas</v>
      </c>
      <c r="AB29" s="75"/>
      <c r="AC29" s="71"/>
    </row>
    <row r="30" spans="2:31" s="82" customFormat="1" ht="18" customHeight="1">
      <c r="B30" s="57">
        <v>17</v>
      </c>
      <c r="C30" s="416" t="str">
        <f>IF(Data!D31=0,"",Data!D31)</f>
        <v>JESIKA SRI MULYANI</v>
      </c>
      <c r="D30" s="415">
        <f>IF('Data AHUH'!D30=0,"",'Data AHUH'!D30)</f>
        <v>90</v>
      </c>
      <c r="E30" s="415">
        <f>IF('Data AHUH'!E30=0,"",'Data AHUH'!E30)</f>
        <v>86</v>
      </c>
      <c r="F30" s="415">
        <f>IF('Data AHUH'!F30=0,"",'Data AHUH'!F30)</f>
        <v>90</v>
      </c>
      <c r="G30" s="415">
        <f>IF('Data AHUH'!G30=0,"",'Data AHUH'!G30)</f>
        <v>86</v>
      </c>
      <c r="H30" s="415">
        <f>IF('Data AHUH'!H30=0,"",'Data AHUH'!H30)</f>
        <v>90</v>
      </c>
      <c r="I30" s="415">
        <f>IF('Data AHUH'!I30=0,"",'Data AHUH'!I30)</f>
        <v>86</v>
      </c>
      <c r="J30" s="415">
        <f>IF('Data AHUH'!J30=0,"",'Data AHUH'!J30)</f>
        <v>90</v>
      </c>
      <c r="K30" s="415">
        <f>IF('Data AHUH'!K30=0,"",'Data AHUH'!K30)</f>
        <v>86</v>
      </c>
      <c r="L30" s="415">
        <f>IF('Data AHUH'!L30=0,"",'Data AHUH'!L30)</f>
        <v>86</v>
      </c>
      <c r="M30" s="415" t="str">
        <f>IF('Data AHUH'!M30=0,"",'Data AHUH'!M30)</f>
        <v/>
      </c>
      <c r="N30" s="415" t="str">
        <f>IF('Data AHUH'!N30=0,"",'Data AHUH'!N30)</f>
        <v/>
      </c>
      <c r="O30" s="415" t="str">
        <f>IF('Data AHUH'!O30=0,"",'Data AHUH'!O30)</f>
        <v/>
      </c>
      <c r="P30" s="415" t="str">
        <f>IF('Data AHUH'!P30=0,"",'Data AHUH'!P30)</f>
        <v/>
      </c>
      <c r="Q30" s="415" t="str">
        <f>IF('Data AHUH'!Q30=0,"",'Data AHUH'!Q30)</f>
        <v/>
      </c>
      <c r="R30" s="415" t="str">
        <f>IF('Data AHUH'!R30=0,"",'Data AHUH'!R30)</f>
        <v/>
      </c>
      <c r="S30" s="415" t="str">
        <f>IF('Data AHUH'!S30=0,"",'Data AHUH'!S30)</f>
        <v/>
      </c>
      <c r="T30" s="415" t="str">
        <f>IF('Data AHUH'!T30=0,"",'Data AHUH'!T30)</f>
        <v/>
      </c>
      <c r="U30" s="415" t="str">
        <f>IF('Data AHUH'!U30=0,"",'Data AHUH'!U30)</f>
        <v/>
      </c>
      <c r="V30" s="415" t="str">
        <f>IF('Data AHUH'!V30=0,"",'Data AHUH'!V30)</f>
        <v/>
      </c>
      <c r="W30" s="415" t="str">
        <f>IF('Data AHUH'!W30=0,"",'Data AHUH'!W30)</f>
        <v/>
      </c>
      <c r="X30" s="267">
        <f>IF('Data AHUH'!X30=0,"",'Data AHUH'!X30)</f>
        <v>790</v>
      </c>
      <c r="Y30" s="267">
        <f>IF('Data AHUH'!Y30=0,"",'Data AHUH'!Y30)</f>
        <v>87.777777777777771</v>
      </c>
      <c r="Z30" s="267">
        <f t="shared" si="0"/>
        <v>14</v>
      </c>
      <c r="AA30" s="412" t="str">
        <f t="shared" si="1"/>
        <v>Atas</v>
      </c>
      <c r="AB30" s="75"/>
      <c r="AC30" s="71"/>
    </row>
    <row r="31" spans="2:31" s="82" customFormat="1" ht="18" customHeight="1">
      <c r="B31" s="57">
        <v>18</v>
      </c>
      <c r="C31" s="416" t="str">
        <f>IF(Data!D32=0,"",Data!D32)</f>
        <v>KIRANA PASYA MAZAYA</v>
      </c>
      <c r="D31" s="415">
        <f>IF('Data AHUH'!D31=0,"",'Data AHUH'!D31)</f>
        <v>90</v>
      </c>
      <c r="E31" s="415">
        <f>IF('Data AHUH'!E31=0,"",'Data AHUH'!E31)</f>
        <v>86</v>
      </c>
      <c r="F31" s="415">
        <f>IF('Data AHUH'!F31=0,"",'Data AHUH'!F31)</f>
        <v>90</v>
      </c>
      <c r="G31" s="415">
        <f>IF('Data AHUH'!G31=0,"",'Data AHUH'!G31)</f>
        <v>86</v>
      </c>
      <c r="H31" s="415">
        <f>IF('Data AHUH'!H31=0,"",'Data AHUH'!H31)</f>
        <v>90</v>
      </c>
      <c r="I31" s="415">
        <f>IF('Data AHUH'!I31=0,"",'Data AHUH'!I31)</f>
        <v>86</v>
      </c>
      <c r="J31" s="415">
        <f>IF('Data AHUH'!J31=0,"",'Data AHUH'!J31)</f>
        <v>90</v>
      </c>
      <c r="K31" s="415">
        <f>IF('Data AHUH'!K31=0,"",'Data AHUH'!K31)</f>
        <v>86</v>
      </c>
      <c r="L31" s="415">
        <f>IF('Data AHUH'!L31=0,"",'Data AHUH'!L31)</f>
        <v>86</v>
      </c>
      <c r="M31" s="415" t="str">
        <f>IF('Data AHUH'!M31=0,"",'Data AHUH'!M31)</f>
        <v/>
      </c>
      <c r="N31" s="415" t="str">
        <f>IF('Data AHUH'!N31=0,"",'Data AHUH'!N31)</f>
        <v/>
      </c>
      <c r="O31" s="415" t="str">
        <f>IF('Data AHUH'!O31=0,"",'Data AHUH'!O31)</f>
        <v/>
      </c>
      <c r="P31" s="415" t="str">
        <f>IF('Data AHUH'!P31=0,"",'Data AHUH'!P31)</f>
        <v/>
      </c>
      <c r="Q31" s="415" t="str">
        <f>IF('Data AHUH'!Q31=0,"",'Data AHUH'!Q31)</f>
        <v/>
      </c>
      <c r="R31" s="415" t="str">
        <f>IF('Data AHUH'!R31=0,"",'Data AHUH'!R31)</f>
        <v/>
      </c>
      <c r="S31" s="415" t="str">
        <f>IF('Data AHUH'!S31=0,"",'Data AHUH'!S31)</f>
        <v/>
      </c>
      <c r="T31" s="415" t="str">
        <f>IF('Data AHUH'!T31=0,"",'Data AHUH'!T31)</f>
        <v/>
      </c>
      <c r="U31" s="415" t="str">
        <f>IF('Data AHUH'!U31=0,"",'Data AHUH'!U31)</f>
        <v/>
      </c>
      <c r="V31" s="415" t="str">
        <f>IF('Data AHUH'!V31=0,"",'Data AHUH'!V31)</f>
        <v/>
      </c>
      <c r="W31" s="415" t="str">
        <f>IF('Data AHUH'!W31=0,"",'Data AHUH'!W31)</f>
        <v/>
      </c>
      <c r="X31" s="267">
        <f>IF('Data AHUH'!X31=0,"",'Data AHUH'!X31)</f>
        <v>790</v>
      </c>
      <c r="Y31" s="267">
        <f>IF('Data AHUH'!Y31=0,"",'Data AHUH'!Y31)</f>
        <v>87.777777777777771</v>
      </c>
      <c r="Z31" s="267">
        <f t="shared" si="0"/>
        <v>14</v>
      </c>
      <c r="AA31" s="412" t="str">
        <f t="shared" si="1"/>
        <v>Atas</v>
      </c>
      <c r="AB31" s="75"/>
      <c r="AC31" s="71"/>
    </row>
    <row r="32" spans="2:31" s="82" customFormat="1" ht="18" customHeight="1">
      <c r="B32" s="57">
        <v>19</v>
      </c>
      <c r="C32" s="416" t="str">
        <f>IF(Data!D33=0,"",Data!D33)</f>
        <v>LISBETH AULIA PANJAITAN</v>
      </c>
      <c r="D32" s="415">
        <f>IF('Data AHUH'!D32=0,"",'Data AHUH'!D32)</f>
        <v>70</v>
      </c>
      <c r="E32" s="415">
        <f>IF('Data AHUH'!E32=0,"",'Data AHUH'!E32)</f>
        <v>70</v>
      </c>
      <c r="F32" s="415">
        <f>IF('Data AHUH'!F32=0,"",'Data AHUH'!F32)</f>
        <v>70</v>
      </c>
      <c r="G32" s="415">
        <f>IF('Data AHUH'!G32=0,"",'Data AHUH'!G32)</f>
        <v>70</v>
      </c>
      <c r="H32" s="415">
        <f>IF('Data AHUH'!H32=0,"",'Data AHUH'!H32)</f>
        <v>70</v>
      </c>
      <c r="I32" s="415">
        <f>IF('Data AHUH'!I32=0,"",'Data AHUH'!I32)</f>
        <v>70</v>
      </c>
      <c r="J32" s="415">
        <f>IF('Data AHUH'!J32=0,"",'Data AHUH'!J32)</f>
        <v>70</v>
      </c>
      <c r="K32" s="415">
        <f>IF('Data AHUH'!K32=0,"",'Data AHUH'!K32)</f>
        <v>70</v>
      </c>
      <c r="L32" s="415">
        <f>IF('Data AHUH'!L32=0,"",'Data AHUH'!L32)</f>
        <v>70</v>
      </c>
      <c r="M32" s="415" t="str">
        <f>IF('Data AHUH'!M32=0,"",'Data AHUH'!M32)</f>
        <v/>
      </c>
      <c r="N32" s="415" t="str">
        <f>IF('Data AHUH'!N32=0,"",'Data AHUH'!N32)</f>
        <v/>
      </c>
      <c r="O32" s="415" t="str">
        <f>IF('Data AHUH'!O32=0,"",'Data AHUH'!O32)</f>
        <v/>
      </c>
      <c r="P32" s="415" t="str">
        <f>IF('Data AHUH'!P32=0,"",'Data AHUH'!P32)</f>
        <v/>
      </c>
      <c r="Q32" s="415" t="str">
        <f>IF('Data AHUH'!Q32=0,"",'Data AHUH'!Q32)</f>
        <v/>
      </c>
      <c r="R32" s="415" t="str">
        <f>IF('Data AHUH'!R32=0,"",'Data AHUH'!R32)</f>
        <v/>
      </c>
      <c r="S32" s="415" t="str">
        <f>IF('Data AHUH'!S32=0,"",'Data AHUH'!S32)</f>
        <v/>
      </c>
      <c r="T32" s="415" t="str">
        <f>IF('Data AHUH'!T32=0,"",'Data AHUH'!T32)</f>
        <v/>
      </c>
      <c r="U32" s="415" t="str">
        <f>IF('Data AHUH'!U32=0,"",'Data AHUH'!U32)</f>
        <v/>
      </c>
      <c r="V32" s="415" t="str">
        <f>IF('Data AHUH'!V32=0,"",'Data AHUH'!V32)</f>
        <v/>
      </c>
      <c r="W32" s="415" t="str">
        <f>IF('Data AHUH'!W32=0,"",'Data AHUH'!W32)</f>
        <v/>
      </c>
      <c r="X32" s="267">
        <f>IF('Data AHUH'!X32=0,"",'Data AHUH'!X32)</f>
        <v>630</v>
      </c>
      <c r="Y32" s="267">
        <f>IF('Data AHUH'!Y32=0,"",'Data AHUH'!Y32)</f>
        <v>70</v>
      </c>
      <c r="Z32" s="267">
        <f t="shared" si="0"/>
        <v>33</v>
      </c>
      <c r="AA32" s="412" t="str">
        <f t="shared" si="1"/>
        <v>Bawah</v>
      </c>
      <c r="AB32" s="75"/>
      <c r="AC32" s="71"/>
    </row>
    <row r="33" spans="2:29" s="82" customFormat="1" ht="18" customHeight="1">
      <c r="B33" s="57">
        <v>20</v>
      </c>
      <c r="C33" s="416" t="str">
        <f>IF(Data!D34=0,"",Data!D34)</f>
        <v>LUCI SEPTIANTI</v>
      </c>
      <c r="D33" s="415">
        <f>IF('Data AHUH'!D33=0,"",'Data AHUH'!D33)</f>
        <v>90</v>
      </c>
      <c r="E33" s="415">
        <f>IF('Data AHUH'!E33=0,"",'Data AHUH'!E33)</f>
        <v>84</v>
      </c>
      <c r="F33" s="415">
        <f>IF('Data AHUH'!F33=0,"",'Data AHUH'!F33)</f>
        <v>90</v>
      </c>
      <c r="G33" s="415">
        <f>IF('Data AHUH'!G33=0,"",'Data AHUH'!G33)</f>
        <v>84</v>
      </c>
      <c r="H33" s="415">
        <f>IF('Data AHUH'!H33=0,"",'Data AHUH'!H33)</f>
        <v>90</v>
      </c>
      <c r="I33" s="415">
        <f>IF('Data AHUH'!I33=0,"",'Data AHUH'!I33)</f>
        <v>84</v>
      </c>
      <c r="J33" s="415">
        <f>IF('Data AHUH'!J33=0,"",'Data AHUH'!J33)</f>
        <v>90</v>
      </c>
      <c r="K33" s="415">
        <f>IF('Data AHUH'!K33=0,"",'Data AHUH'!K33)</f>
        <v>84</v>
      </c>
      <c r="L33" s="415">
        <f>IF('Data AHUH'!L33=0,"",'Data AHUH'!L33)</f>
        <v>84</v>
      </c>
      <c r="M33" s="415" t="str">
        <f>IF('Data AHUH'!M33=0,"",'Data AHUH'!M33)</f>
        <v/>
      </c>
      <c r="N33" s="415" t="str">
        <f>IF('Data AHUH'!N33=0,"",'Data AHUH'!N33)</f>
        <v/>
      </c>
      <c r="O33" s="415" t="str">
        <f>IF('Data AHUH'!O33=0,"",'Data AHUH'!O33)</f>
        <v/>
      </c>
      <c r="P33" s="415" t="str">
        <f>IF('Data AHUH'!P33=0,"",'Data AHUH'!P33)</f>
        <v/>
      </c>
      <c r="Q33" s="415" t="str">
        <f>IF('Data AHUH'!Q33=0,"",'Data AHUH'!Q33)</f>
        <v/>
      </c>
      <c r="R33" s="415" t="str">
        <f>IF('Data AHUH'!R33=0,"",'Data AHUH'!R33)</f>
        <v/>
      </c>
      <c r="S33" s="415" t="str">
        <f>IF('Data AHUH'!S33=0,"",'Data AHUH'!S33)</f>
        <v/>
      </c>
      <c r="T33" s="415" t="str">
        <f>IF('Data AHUH'!T33=0,"",'Data AHUH'!T33)</f>
        <v/>
      </c>
      <c r="U33" s="415" t="str">
        <f>IF('Data AHUH'!U33=0,"",'Data AHUH'!U33)</f>
        <v/>
      </c>
      <c r="V33" s="415" t="str">
        <f>IF('Data AHUH'!V33=0,"",'Data AHUH'!V33)</f>
        <v/>
      </c>
      <c r="W33" s="415" t="str">
        <f>IF('Data AHUH'!W33=0,"",'Data AHUH'!W33)</f>
        <v/>
      </c>
      <c r="X33" s="267">
        <f>IF('Data AHUH'!X33=0,"",'Data AHUH'!X33)</f>
        <v>780</v>
      </c>
      <c r="Y33" s="267">
        <f>IF('Data AHUH'!Y33=0,"",'Data AHUH'!Y33)</f>
        <v>86.666666666666671</v>
      </c>
      <c r="Z33" s="267">
        <f t="shared" si="0"/>
        <v>24</v>
      </c>
      <c r="AA33" s="412" t="str">
        <f t="shared" si="1"/>
        <v>Bawah</v>
      </c>
      <c r="AB33" s="75"/>
      <c r="AC33" s="71"/>
    </row>
    <row r="34" spans="2:29" s="82" customFormat="1" ht="18" customHeight="1">
      <c r="B34" s="57">
        <v>21</v>
      </c>
      <c r="C34" s="416" t="str">
        <f>IF(Data!D35=0,"",Data!D35)</f>
        <v>MELIDA INDRIANI</v>
      </c>
      <c r="D34" s="415">
        <f>IF('Data AHUH'!D34=0,"",'Data AHUH'!D34)</f>
        <v>90</v>
      </c>
      <c r="E34" s="415">
        <f>IF('Data AHUH'!E34=0,"",'Data AHUH'!E34)</f>
        <v>88</v>
      </c>
      <c r="F34" s="415">
        <f>IF('Data AHUH'!F34=0,"",'Data AHUH'!F34)</f>
        <v>90</v>
      </c>
      <c r="G34" s="415">
        <f>IF('Data AHUH'!G34=0,"",'Data AHUH'!G34)</f>
        <v>88</v>
      </c>
      <c r="H34" s="415">
        <f>IF('Data AHUH'!H34=0,"",'Data AHUH'!H34)</f>
        <v>90</v>
      </c>
      <c r="I34" s="415">
        <f>IF('Data AHUH'!I34=0,"",'Data AHUH'!I34)</f>
        <v>88</v>
      </c>
      <c r="J34" s="415">
        <f>IF('Data AHUH'!J34=0,"",'Data AHUH'!J34)</f>
        <v>90</v>
      </c>
      <c r="K34" s="415">
        <f>IF('Data AHUH'!K34=0,"",'Data AHUH'!K34)</f>
        <v>88</v>
      </c>
      <c r="L34" s="415">
        <f>IF('Data AHUH'!L34=0,"",'Data AHUH'!L34)</f>
        <v>88</v>
      </c>
      <c r="M34" s="415" t="str">
        <f>IF('Data AHUH'!M34=0,"",'Data AHUH'!M34)</f>
        <v/>
      </c>
      <c r="N34" s="415" t="str">
        <f>IF('Data AHUH'!N34=0,"",'Data AHUH'!N34)</f>
        <v/>
      </c>
      <c r="O34" s="415" t="str">
        <f>IF('Data AHUH'!O34=0,"",'Data AHUH'!O34)</f>
        <v/>
      </c>
      <c r="P34" s="415" t="str">
        <f>IF('Data AHUH'!P34=0,"",'Data AHUH'!P34)</f>
        <v/>
      </c>
      <c r="Q34" s="415" t="str">
        <f>IF('Data AHUH'!Q34=0,"",'Data AHUH'!Q34)</f>
        <v/>
      </c>
      <c r="R34" s="415" t="str">
        <f>IF('Data AHUH'!R34=0,"",'Data AHUH'!R34)</f>
        <v/>
      </c>
      <c r="S34" s="415" t="str">
        <f>IF('Data AHUH'!S34=0,"",'Data AHUH'!S34)</f>
        <v/>
      </c>
      <c r="T34" s="415" t="str">
        <f>IF('Data AHUH'!T34=0,"",'Data AHUH'!T34)</f>
        <v/>
      </c>
      <c r="U34" s="415" t="str">
        <f>IF('Data AHUH'!U34=0,"",'Data AHUH'!U34)</f>
        <v/>
      </c>
      <c r="V34" s="415" t="str">
        <f>IF('Data AHUH'!V34=0,"",'Data AHUH'!V34)</f>
        <v/>
      </c>
      <c r="W34" s="415" t="str">
        <f>IF('Data AHUH'!W34=0,"",'Data AHUH'!W34)</f>
        <v/>
      </c>
      <c r="X34" s="267">
        <f>IF('Data AHUH'!X34=0,"",'Data AHUH'!X34)</f>
        <v>800</v>
      </c>
      <c r="Y34" s="267">
        <f>IF('Data AHUH'!Y34=0,"",'Data AHUH'!Y34)</f>
        <v>88.888888888888886</v>
      </c>
      <c r="Z34" s="267">
        <f t="shared" si="0"/>
        <v>6</v>
      </c>
      <c r="AA34" s="412" t="str">
        <f t="shared" si="1"/>
        <v>Atas</v>
      </c>
      <c r="AB34" s="75"/>
      <c r="AC34" s="71"/>
    </row>
    <row r="35" spans="2:29" s="82" customFormat="1" ht="18" customHeight="1">
      <c r="B35" s="57">
        <v>22</v>
      </c>
      <c r="C35" s="416" t="str">
        <f>IF(Data!D36=0,"",Data!D36)</f>
        <v>MOHAMAD ALIF WARNEDI</v>
      </c>
      <c r="D35" s="415">
        <f>IF('Data AHUH'!D35=0,"",'Data AHUH'!D35)</f>
        <v>70</v>
      </c>
      <c r="E35" s="415">
        <f>IF('Data AHUH'!E35=0,"",'Data AHUH'!E35)</f>
        <v>70</v>
      </c>
      <c r="F35" s="415">
        <f>IF('Data AHUH'!F35=0,"",'Data AHUH'!F35)</f>
        <v>70</v>
      </c>
      <c r="G35" s="415">
        <f>IF('Data AHUH'!G35=0,"",'Data AHUH'!G35)</f>
        <v>70</v>
      </c>
      <c r="H35" s="415">
        <f>IF('Data AHUH'!H35=0,"",'Data AHUH'!H35)</f>
        <v>70</v>
      </c>
      <c r="I35" s="415">
        <f>IF('Data AHUH'!I35=0,"",'Data AHUH'!I35)</f>
        <v>70</v>
      </c>
      <c r="J35" s="415">
        <f>IF('Data AHUH'!J35=0,"",'Data AHUH'!J35)</f>
        <v>70</v>
      </c>
      <c r="K35" s="415">
        <f>IF('Data AHUH'!K35=0,"",'Data AHUH'!K35)</f>
        <v>70</v>
      </c>
      <c r="L35" s="415">
        <f>IF('Data AHUH'!L35=0,"",'Data AHUH'!L35)</f>
        <v>70</v>
      </c>
      <c r="M35" s="415" t="str">
        <f>IF('Data AHUH'!M35=0,"",'Data AHUH'!M35)</f>
        <v/>
      </c>
      <c r="N35" s="415" t="str">
        <f>IF('Data AHUH'!N35=0,"",'Data AHUH'!N35)</f>
        <v/>
      </c>
      <c r="O35" s="415" t="str">
        <f>IF('Data AHUH'!O35=0,"",'Data AHUH'!O35)</f>
        <v/>
      </c>
      <c r="P35" s="415" t="str">
        <f>IF('Data AHUH'!P35=0,"",'Data AHUH'!P35)</f>
        <v/>
      </c>
      <c r="Q35" s="415" t="str">
        <f>IF('Data AHUH'!Q35=0,"",'Data AHUH'!Q35)</f>
        <v/>
      </c>
      <c r="R35" s="415" t="str">
        <f>IF('Data AHUH'!R35=0,"",'Data AHUH'!R35)</f>
        <v/>
      </c>
      <c r="S35" s="415" t="str">
        <f>IF('Data AHUH'!S35=0,"",'Data AHUH'!S35)</f>
        <v/>
      </c>
      <c r="T35" s="415" t="str">
        <f>IF('Data AHUH'!T35=0,"",'Data AHUH'!T35)</f>
        <v/>
      </c>
      <c r="U35" s="415" t="str">
        <f>IF('Data AHUH'!U35=0,"",'Data AHUH'!U35)</f>
        <v/>
      </c>
      <c r="V35" s="415" t="str">
        <f>IF('Data AHUH'!V35=0,"",'Data AHUH'!V35)</f>
        <v/>
      </c>
      <c r="W35" s="415" t="str">
        <f>IF('Data AHUH'!W35=0,"",'Data AHUH'!W35)</f>
        <v/>
      </c>
      <c r="X35" s="267">
        <f>IF('Data AHUH'!X35=0,"",'Data AHUH'!X35)</f>
        <v>630</v>
      </c>
      <c r="Y35" s="267">
        <f>IF('Data AHUH'!Y35=0,"",'Data AHUH'!Y35)</f>
        <v>70</v>
      </c>
      <c r="Z35" s="267">
        <f t="shared" si="0"/>
        <v>33</v>
      </c>
      <c r="AA35" s="412" t="str">
        <f t="shared" si="1"/>
        <v>Bawah</v>
      </c>
      <c r="AB35" s="75"/>
      <c r="AC35" s="71"/>
    </row>
    <row r="36" spans="2:29" s="82" customFormat="1" ht="18" customHeight="1">
      <c r="B36" s="57">
        <v>23</v>
      </c>
      <c r="C36" s="416" t="str">
        <f>IF(Data!D37=0,"",Data!D37)</f>
        <v>NABILAH KHAZNAH SHAHAB</v>
      </c>
      <c r="D36" s="415">
        <f>IF('Data AHUH'!D36=0,"",'Data AHUH'!D36)</f>
        <v>90</v>
      </c>
      <c r="E36" s="415">
        <f>IF('Data AHUH'!E36=0,"",'Data AHUH'!E36)</f>
        <v>86</v>
      </c>
      <c r="F36" s="415">
        <f>IF('Data AHUH'!F36=0,"",'Data AHUH'!F36)</f>
        <v>90</v>
      </c>
      <c r="G36" s="415">
        <f>IF('Data AHUH'!G36=0,"",'Data AHUH'!G36)</f>
        <v>86</v>
      </c>
      <c r="H36" s="415">
        <f>IF('Data AHUH'!H36=0,"",'Data AHUH'!H36)</f>
        <v>90</v>
      </c>
      <c r="I36" s="415">
        <f>IF('Data AHUH'!I36=0,"",'Data AHUH'!I36)</f>
        <v>86</v>
      </c>
      <c r="J36" s="415">
        <f>IF('Data AHUH'!J36=0,"",'Data AHUH'!J36)</f>
        <v>90</v>
      </c>
      <c r="K36" s="415">
        <f>IF('Data AHUH'!K36=0,"",'Data AHUH'!K36)</f>
        <v>86</v>
      </c>
      <c r="L36" s="415">
        <f>IF('Data AHUH'!L36=0,"",'Data AHUH'!L36)</f>
        <v>86</v>
      </c>
      <c r="M36" s="415" t="str">
        <f>IF('Data AHUH'!M36=0,"",'Data AHUH'!M36)</f>
        <v/>
      </c>
      <c r="N36" s="415" t="str">
        <f>IF('Data AHUH'!N36=0,"",'Data AHUH'!N36)</f>
        <v/>
      </c>
      <c r="O36" s="415" t="str">
        <f>IF('Data AHUH'!O36=0,"",'Data AHUH'!O36)</f>
        <v/>
      </c>
      <c r="P36" s="415" t="str">
        <f>IF('Data AHUH'!P36=0,"",'Data AHUH'!P36)</f>
        <v/>
      </c>
      <c r="Q36" s="415" t="str">
        <f>IF('Data AHUH'!Q36=0,"",'Data AHUH'!Q36)</f>
        <v/>
      </c>
      <c r="R36" s="415" t="str">
        <f>IF('Data AHUH'!R36=0,"",'Data AHUH'!R36)</f>
        <v/>
      </c>
      <c r="S36" s="415" t="str">
        <f>IF('Data AHUH'!S36=0,"",'Data AHUH'!S36)</f>
        <v/>
      </c>
      <c r="T36" s="415" t="str">
        <f>IF('Data AHUH'!T36=0,"",'Data AHUH'!T36)</f>
        <v/>
      </c>
      <c r="U36" s="415" t="str">
        <f>IF('Data AHUH'!U36=0,"",'Data AHUH'!U36)</f>
        <v/>
      </c>
      <c r="V36" s="415" t="str">
        <f>IF('Data AHUH'!V36=0,"",'Data AHUH'!V36)</f>
        <v/>
      </c>
      <c r="W36" s="415" t="str">
        <f>IF('Data AHUH'!W36=0,"",'Data AHUH'!W36)</f>
        <v/>
      </c>
      <c r="X36" s="267">
        <f>IF('Data AHUH'!X36=0,"",'Data AHUH'!X36)</f>
        <v>790</v>
      </c>
      <c r="Y36" s="267">
        <f>IF('Data AHUH'!Y36=0,"",'Data AHUH'!Y36)</f>
        <v>87.777777777777771</v>
      </c>
      <c r="Z36" s="267">
        <f t="shared" si="0"/>
        <v>14</v>
      </c>
      <c r="AA36" s="412" t="str">
        <f t="shared" si="1"/>
        <v>Atas</v>
      </c>
      <c r="AB36" s="75"/>
      <c r="AC36" s="71"/>
    </row>
    <row r="37" spans="2:29" s="82" customFormat="1" ht="18" customHeight="1">
      <c r="B37" s="57">
        <v>24</v>
      </c>
      <c r="C37" s="416" t="str">
        <f>IF(Data!D38=0,"",Data!D38)</f>
        <v>NADYA NURFADILLA</v>
      </c>
      <c r="D37" s="415">
        <f>IF('Data AHUH'!D37=0,"",'Data AHUH'!D37)</f>
        <v>90</v>
      </c>
      <c r="E37" s="415">
        <f>IF('Data AHUH'!E37=0,"",'Data AHUH'!E37)</f>
        <v>90</v>
      </c>
      <c r="F37" s="415">
        <f>IF('Data AHUH'!F37=0,"",'Data AHUH'!F37)</f>
        <v>90</v>
      </c>
      <c r="G37" s="415">
        <f>IF('Data AHUH'!G37=0,"",'Data AHUH'!G37)</f>
        <v>90</v>
      </c>
      <c r="H37" s="415">
        <f>IF('Data AHUH'!H37=0,"",'Data AHUH'!H37)</f>
        <v>90</v>
      </c>
      <c r="I37" s="415">
        <f>IF('Data AHUH'!I37=0,"",'Data AHUH'!I37)</f>
        <v>90</v>
      </c>
      <c r="J37" s="415">
        <f>IF('Data AHUH'!J37=0,"",'Data AHUH'!J37)</f>
        <v>90</v>
      </c>
      <c r="K37" s="415">
        <f>IF('Data AHUH'!K37=0,"",'Data AHUH'!K37)</f>
        <v>90</v>
      </c>
      <c r="L37" s="415">
        <f>IF('Data AHUH'!L37=0,"",'Data AHUH'!L37)</f>
        <v>90</v>
      </c>
      <c r="M37" s="415" t="str">
        <f>IF('Data AHUH'!M37=0,"",'Data AHUH'!M37)</f>
        <v/>
      </c>
      <c r="N37" s="415" t="str">
        <f>IF('Data AHUH'!N37=0,"",'Data AHUH'!N37)</f>
        <v/>
      </c>
      <c r="O37" s="415" t="str">
        <f>IF('Data AHUH'!O37=0,"",'Data AHUH'!O37)</f>
        <v/>
      </c>
      <c r="P37" s="415" t="str">
        <f>IF('Data AHUH'!P37=0,"",'Data AHUH'!P37)</f>
        <v/>
      </c>
      <c r="Q37" s="415" t="str">
        <f>IF('Data AHUH'!Q37=0,"",'Data AHUH'!Q37)</f>
        <v/>
      </c>
      <c r="R37" s="415" t="str">
        <f>IF('Data AHUH'!R37=0,"",'Data AHUH'!R37)</f>
        <v/>
      </c>
      <c r="S37" s="415" t="str">
        <f>IF('Data AHUH'!S37=0,"",'Data AHUH'!S37)</f>
        <v/>
      </c>
      <c r="T37" s="415" t="str">
        <f>IF('Data AHUH'!T37=0,"",'Data AHUH'!T37)</f>
        <v/>
      </c>
      <c r="U37" s="415" t="str">
        <f>IF('Data AHUH'!U37=0,"",'Data AHUH'!U37)</f>
        <v/>
      </c>
      <c r="V37" s="415" t="str">
        <f>IF('Data AHUH'!V37=0,"",'Data AHUH'!V37)</f>
        <v/>
      </c>
      <c r="W37" s="415" t="str">
        <f>IF('Data AHUH'!W37=0,"",'Data AHUH'!W37)</f>
        <v/>
      </c>
      <c r="X37" s="267">
        <f>IF('Data AHUH'!X37=0,"",'Data AHUH'!X37)</f>
        <v>810</v>
      </c>
      <c r="Y37" s="267">
        <f>IF('Data AHUH'!Y37=0,"",'Data AHUH'!Y37)</f>
        <v>90</v>
      </c>
      <c r="Z37" s="267">
        <f t="shared" si="0"/>
        <v>3</v>
      </c>
      <c r="AA37" s="412" t="str">
        <f t="shared" si="1"/>
        <v>Atas</v>
      </c>
      <c r="AB37" s="75"/>
      <c r="AC37" s="71"/>
    </row>
    <row r="38" spans="2:29" s="82" customFormat="1" ht="18" customHeight="1">
      <c r="B38" s="57">
        <v>25</v>
      </c>
      <c r="C38" s="416" t="str">
        <f>IF(Data!D39=0,"",Data!D39)</f>
        <v>NENG TRISNAWATI</v>
      </c>
      <c r="D38" s="415">
        <f>IF('Data AHUH'!D38=0,"",'Data AHUH'!D38)</f>
        <v>70</v>
      </c>
      <c r="E38" s="415">
        <f>IF('Data AHUH'!E38=0,"",'Data AHUH'!E38)</f>
        <v>70</v>
      </c>
      <c r="F38" s="415">
        <f>IF('Data AHUH'!F38=0,"",'Data AHUH'!F38)</f>
        <v>70</v>
      </c>
      <c r="G38" s="415">
        <f>IF('Data AHUH'!G38=0,"",'Data AHUH'!G38)</f>
        <v>70</v>
      </c>
      <c r="H38" s="415">
        <f>IF('Data AHUH'!H38=0,"",'Data AHUH'!H38)</f>
        <v>70</v>
      </c>
      <c r="I38" s="415">
        <f>IF('Data AHUH'!I38=0,"",'Data AHUH'!I38)</f>
        <v>70</v>
      </c>
      <c r="J38" s="415">
        <f>IF('Data AHUH'!J38=0,"",'Data AHUH'!J38)</f>
        <v>70</v>
      </c>
      <c r="K38" s="415">
        <f>IF('Data AHUH'!K38=0,"",'Data AHUH'!K38)</f>
        <v>70</v>
      </c>
      <c r="L38" s="415">
        <f>IF('Data AHUH'!L38=0,"",'Data AHUH'!L38)</f>
        <v>70</v>
      </c>
      <c r="M38" s="415" t="str">
        <f>IF('Data AHUH'!M38=0,"",'Data AHUH'!M38)</f>
        <v/>
      </c>
      <c r="N38" s="415" t="str">
        <f>IF('Data AHUH'!N38=0,"",'Data AHUH'!N38)</f>
        <v/>
      </c>
      <c r="O38" s="415" t="str">
        <f>IF('Data AHUH'!O38=0,"",'Data AHUH'!O38)</f>
        <v/>
      </c>
      <c r="P38" s="415" t="str">
        <f>IF('Data AHUH'!P38=0,"",'Data AHUH'!P38)</f>
        <v/>
      </c>
      <c r="Q38" s="415" t="str">
        <f>IF('Data AHUH'!Q38=0,"",'Data AHUH'!Q38)</f>
        <v/>
      </c>
      <c r="R38" s="415" t="str">
        <f>IF('Data AHUH'!R38=0,"",'Data AHUH'!R38)</f>
        <v/>
      </c>
      <c r="S38" s="415" t="str">
        <f>IF('Data AHUH'!S38=0,"",'Data AHUH'!S38)</f>
        <v/>
      </c>
      <c r="T38" s="415" t="str">
        <f>IF('Data AHUH'!T38=0,"",'Data AHUH'!T38)</f>
        <v/>
      </c>
      <c r="U38" s="415" t="str">
        <f>IF('Data AHUH'!U38=0,"",'Data AHUH'!U38)</f>
        <v/>
      </c>
      <c r="V38" s="415" t="str">
        <f>IF('Data AHUH'!V38=0,"",'Data AHUH'!V38)</f>
        <v/>
      </c>
      <c r="W38" s="415" t="str">
        <f>IF('Data AHUH'!W38=0,"",'Data AHUH'!W38)</f>
        <v/>
      </c>
      <c r="X38" s="267">
        <f>IF('Data AHUH'!X38=0,"",'Data AHUH'!X38)</f>
        <v>630</v>
      </c>
      <c r="Y38" s="267">
        <f>IF('Data AHUH'!Y38=0,"",'Data AHUH'!Y38)</f>
        <v>70</v>
      </c>
      <c r="Z38" s="267">
        <f t="shared" si="0"/>
        <v>33</v>
      </c>
      <c r="AA38" s="412" t="str">
        <f t="shared" si="1"/>
        <v>Bawah</v>
      </c>
      <c r="AB38" s="75"/>
      <c r="AC38" s="71"/>
    </row>
    <row r="39" spans="2:29" s="82" customFormat="1" ht="18" customHeight="1">
      <c r="B39" s="57">
        <v>26</v>
      </c>
      <c r="C39" s="416" t="str">
        <f>IF(Data!D40=0,"",Data!D40)</f>
        <v>RATU PUTRI SEPHIA</v>
      </c>
      <c r="D39" s="415">
        <f>IF('Data AHUH'!D39=0,"",'Data AHUH'!D39)</f>
        <v>80</v>
      </c>
      <c r="E39" s="415">
        <f>IF('Data AHUH'!E39=0,"",'Data AHUH'!E39)</f>
        <v>82</v>
      </c>
      <c r="F39" s="415">
        <f>IF('Data AHUH'!F39=0,"",'Data AHUH'!F39)</f>
        <v>80</v>
      </c>
      <c r="G39" s="415">
        <f>IF('Data AHUH'!G39=0,"",'Data AHUH'!G39)</f>
        <v>82</v>
      </c>
      <c r="H39" s="415">
        <f>IF('Data AHUH'!H39=0,"",'Data AHUH'!H39)</f>
        <v>80</v>
      </c>
      <c r="I39" s="415">
        <f>IF('Data AHUH'!I39=0,"",'Data AHUH'!I39)</f>
        <v>82</v>
      </c>
      <c r="J39" s="415">
        <f>IF('Data AHUH'!J39=0,"",'Data AHUH'!J39)</f>
        <v>80</v>
      </c>
      <c r="K39" s="415">
        <f>IF('Data AHUH'!K39=0,"",'Data AHUH'!K39)</f>
        <v>82</v>
      </c>
      <c r="L39" s="415">
        <f>IF('Data AHUH'!L39=0,"",'Data AHUH'!L39)</f>
        <v>82</v>
      </c>
      <c r="M39" s="415" t="str">
        <f>IF('Data AHUH'!M39=0,"",'Data AHUH'!M39)</f>
        <v/>
      </c>
      <c r="N39" s="415" t="str">
        <f>IF('Data AHUH'!N39=0,"",'Data AHUH'!N39)</f>
        <v/>
      </c>
      <c r="O39" s="415" t="str">
        <f>IF('Data AHUH'!O39=0,"",'Data AHUH'!O39)</f>
        <v/>
      </c>
      <c r="P39" s="415" t="str">
        <f>IF('Data AHUH'!P39=0,"",'Data AHUH'!P39)</f>
        <v/>
      </c>
      <c r="Q39" s="415" t="str">
        <f>IF('Data AHUH'!Q39=0,"",'Data AHUH'!Q39)</f>
        <v/>
      </c>
      <c r="R39" s="415" t="str">
        <f>IF('Data AHUH'!R39=0,"",'Data AHUH'!R39)</f>
        <v/>
      </c>
      <c r="S39" s="415" t="str">
        <f>IF('Data AHUH'!S39=0,"",'Data AHUH'!S39)</f>
        <v/>
      </c>
      <c r="T39" s="415" t="str">
        <f>IF('Data AHUH'!T39=0,"",'Data AHUH'!T39)</f>
        <v/>
      </c>
      <c r="U39" s="415" t="str">
        <f>IF('Data AHUH'!U39=0,"",'Data AHUH'!U39)</f>
        <v/>
      </c>
      <c r="V39" s="415" t="str">
        <f>IF('Data AHUH'!V39=0,"",'Data AHUH'!V39)</f>
        <v/>
      </c>
      <c r="W39" s="415" t="str">
        <f>IF('Data AHUH'!W39=0,"",'Data AHUH'!W39)</f>
        <v/>
      </c>
      <c r="X39" s="267">
        <f>IF('Data AHUH'!X39=0,"",'Data AHUH'!X39)</f>
        <v>730</v>
      </c>
      <c r="Y39" s="267">
        <f>IF('Data AHUH'!Y39=0,"",'Data AHUH'!Y39)</f>
        <v>81.111111111111114</v>
      </c>
      <c r="Z39" s="267">
        <f t="shared" si="0"/>
        <v>30</v>
      </c>
      <c r="AA39" s="412" t="str">
        <f t="shared" si="1"/>
        <v>Bawah</v>
      </c>
      <c r="AB39" s="75"/>
      <c r="AC39" s="71"/>
    </row>
    <row r="40" spans="2:29" s="82" customFormat="1" ht="18" customHeight="1">
      <c r="B40" s="57">
        <v>27</v>
      </c>
      <c r="C40" s="416" t="str">
        <f>IF(Data!D41=0,"",Data!D41)</f>
        <v>RENA IRMA YUNIAR</v>
      </c>
      <c r="D40" s="415">
        <f>IF('Data AHUH'!D40=0,"",'Data AHUH'!D40)</f>
        <v>90</v>
      </c>
      <c r="E40" s="415">
        <f>IF('Data AHUH'!E40=0,"",'Data AHUH'!E40)</f>
        <v>88</v>
      </c>
      <c r="F40" s="415">
        <f>IF('Data AHUH'!F40=0,"",'Data AHUH'!F40)</f>
        <v>90</v>
      </c>
      <c r="G40" s="415">
        <f>IF('Data AHUH'!G40=0,"",'Data AHUH'!G40)</f>
        <v>88</v>
      </c>
      <c r="H40" s="415">
        <f>IF('Data AHUH'!H40=0,"",'Data AHUH'!H40)</f>
        <v>90</v>
      </c>
      <c r="I40" s="415">
        <f>IF('Data AHUH'!I40=0,"",'Data AHUH'!I40)</f>
        <v>88</v>
      </c>
      <c r="J40" s="415">
        <f>IF('Data AHUH'!J40=0,"",'Data AHUH'!J40)</f>
        <v>90</v>
      </c>
      <c r="K40" s="415">
        <f>IF('Data AHUH'!K40=0,"",'Data AHUH'!K40)</f>
        <v>88</v>
      </c>
      <c r="L40" s="415">
        <f>IF('Data AHUH'!L40=0,"",'Data AHUH'!L40)</f>
        <v>88</v>
      </c>
      <c r="M40" s="415" t="str">
        <f>IF('Data AHUH'!M40=0,"",'Data AHUH'!M40)</f>
        <v/>
      </c>
      <c r="N40" s="415" t="str">
        <f>IF('Data AHUH'!N40=0,"",'Data AHUH'!N40)</f>
        <v/>
      </c>
      <c r="O40" s="415" t="str">
        <f>IF('Data AHUH'!O40=0,"",'Data AHUH'!O40)</f>
        <v/>
      </c>
      <c r="P40" s="415" t="str">
        <f>IF('Data AHUH'!P40=0,"",'Data AHUH'!P40)</f>
        <v/>
      </c>
      <c r="Q40" s="415" t="str">
        <f>IF('Data AHUH'!Q40=0,"",'Data AHUH'!Q40)</f>
        <v/>
      </c>
      <c r="R40" s="415" t="str">
        <f>IF('Data AHUH'!R40=0,"",'Data AHUH'!R40)</f>
        <v/>
      </c>
      <c r="S40" s="415" t="str">
        <f>IF('Data AHUH'!S40=0,"",'Data AHUH'!S40)</f>
        <v/>
      </c>
      <c r="T40" s="415" t="str">
        <f>IF('Data AHUH'!T40=0,"",'Data AHUH'!T40)</f>
        <v/>
      </c>
      <c r="U40" s="415" t="str">
        <f>IF('Data AHUH'!U40=0,"",'Data AHUH'!U40)</f>
        <v/>
      </c>
      <c r="V40" s="415" t="str">
        <f>IF('Data AHUH'!V40=0,"",'Data AHUH'!V40)</f>
        <v/>
      </c>
      <c r="W40" s="415" t="str">
        <f>IF('Data AHUH'!W40=0,"",'Data AHUH'!W40)</f>
        <v/>
      </c>
      <c r="X40" s="267">
        <f>IF('Data AHUH'!X40=0,"",'Data AHUH'!X40)</f>
        <v>800</v>
      </c>
      <c r="Y40" s="267">
        <f>IF('Data AHUH'!Y40=0,"",'Data AHUH'!Y40)</f>
        <v>88.888888888888886</v>
      </c>
      <c r="Z40" s="267">
        <f t="shared" si="0"/>
        <v>6</v>
      </c>
      <c r="AA40" s="412" t="str">
        <f t="shared" si="1"/>
        <v>Atas</v>
      </c>
      <c r="AB40" s="75"/>
      <c r="AC40" s="71"/>
    </row>
    <row r="41" spans="2:29" s="82" customFormat="1" ht="18" customHeight="1">
      <c r="B41" s="57">
        <v>28</v>
      </c>
      <c r="C41" s="416" t="str">
        <f>IF(Data!D42=0,"",Data!D42)</f>
        <v>RIRIN SAFITRI</v>
      </c>
      <c r="D41" s="415">
        <f>IF('Data AHUH'!D41=0,"",'Data AHUH'!D41)</f>
        <v>90</v>
      </c>
      <c r="E41" s="415">
        <f>IF('Data AHUH'!E41=0,"",'Data AHUH'!E41)</f>
        <v>92</v>
      </c>
      <c r="F41" s="415">
        <f>IF('Data AHUH'!F41=0,"",'Data AHUH'!F41)</f>
        <v>90</v>
      </c>
      <c r="G41" s="415">
        <f>IF('Data AHUH'!G41=0,"",'Data AHUH'!G41)</f>
        <v>92</v>
      </c>
      <c r="H41" s="415">
        <f>IF('Data AHUH'!H41=0,"",'Data AHUH'!H41)</f>
        <v>90</v>
      </c>
      <c r="I41" s="415">
        <f>IF('Data AHUH'!I41=0,"",'Data AHUH'!I41)</f>
        <v>92</v>
      </c>
      <c r="J41" s="415">
        <f>IF('Data AHUH'!J41=0,"",'Data AHUH'!J41)</f>
        <v>90</v>
      </c>
      <c r="K41" s="415">
        <f>IF('Data AHUH'!K41=0,"",'Data AHUH'!K41)</f>
        <v>92</v>
      </c>
      <c r="L41" s="415">
        <f>IF('Data AHUH'!L41=0,"",'Data AHUH'!L41)</f>
        <v>92</v>
      </c>
      <c r="M41" s="415" t="str">
        <f>IF('Data AHUH'!M41=0,"",'Data AHUH'!M41)</f>
        <v/>
      </c>
      <c r="N41" s="415" t="str">
        <f>IF('Data AHUH'!N41=0,"",'Data AHUH'!N41)</f>
        <v/>
      </c>
      <c r="O41" s="415" t="str">
        <f>IF('Data AHUH'!O41=0,"",'Data AHUH'!O41)</f>
        <v/>
      </c>
      <c r="P41" s="415" t="str">
        <f>IF('Data AHUH'!P41=0,"",'Data AHUH'!P41)</f>
        <v/>
      </c>
      <c r="Q41" s="415" t="str">
        <f>IF('Data AHUH'!Q41=0,"",'Data AHUH'!Q41)</f>
        <v/>
      </c>
      <c r="R41" s="415" t="str">
        <f>IF('Data AHUH'!R41=0,"",'Data AHUH'!R41)</f>
        <v/>
      </c>
      <c r="S41" s="415" t="str">
        <f>IF('Data AHUH'!S41=0,"",'Data AHUH'!S41)</f>
        <v/>
      </c>
      <c r="T41" s="415" t="str">
        <f>IF('Data AHUH'!T41=0,"",'Data AHUH'!T41)</f>
        <v/>
      </c>
      <c r="U41" s="415" t="str">
        <f>IF('Data AHUH'!U41=0,"",'Data AHUH'!U41)</f>
        <v/>
      </c>
      <c r="V41" s="415" t="str">
        <f>IF('Data AHUH'!V41=0,"",'Data AHUH'!V41)</f>
        <v/>
      </c>
      <c r="W41" s="415" t="str">
        <f>IF('Data AHUH'!W41=0,"",'Data AHUH'!W41)</f>
        <v/>
      </c>
      <c r="X41" s="267">
        <f>IF('Data AHUH'!X41=0,"",'Data AHUH'!X41)</f>
        <v>820</v>
      </c>
      <c r="Y41" s="267">
        <f>IF('Data AHUH'!Y41=0,"",'Data AHUH'!Y41)</f>
        <v>91.111111111111114</v>
      </c>
      <c r="Z41" s="267">
        <f t="shared" si="0"/>
        <v>1</v>
      </c>
      <c r="AA41" s="412" t="str">
        <f t="shared" si="1"/>
        <v>Atas</v>
      </c>
      <c r="AB41" s="75"/>
      <c r="AC41" s="71"/>
    </row>
    <row r="42" spans="2:29" s="82" customFormat="1" ht="18" customHeight="1">
      <c r="B42" s="57">
        <v>29</v>
      </c>
      <c r="C42" s="416" t="str">
        <f>IF(Data!D43=0,"",Data!D43)</f>
        <v>RISKE RAHMANI AZMI YUNIAWAN</v>
      </c>
      <c r="D42" s="415">
        <f>IF('Data AHUH'!D42=0,"",'Data AHUH'!D42)</f>
        <v>70</v>
      </c>
      <c r="E42" s="415">
        <f>IF('Data AHUH'!E42=0,"",'Data AHUH'!E42)</f>
        <v>70</v>
      </c>
      <c r="F42" s="415">
        <f>IF('Data AHUH'!F42=0,"",'Data AHUH'!F42)</f>
        <v>70</v>
      </c>
      <c r="G42" s="415">
        <f>IF('Data AHUH'!G42=0,"",'Data AHUH'!G42)</f>
        <v>70</v>
      </c>
      <c r="H42" s="415">
        <f>IF('Data AHUH'!H42=0,"",'Data AHUH'!H42)</f>
        <v>70</v>
      </c>
      <c r="I42" s="415">
        <f>IF('Data AHUH'!I42=0,"",'Data AHUH'!I42)</f>
        <v>70</v>
      </c>
      <c r="J42" s="415">
        <f>IF('Data AHUH'!J42=0,"",'Data AHUH'!J42)</f>
        <v>70</v>
      </c>
      <c r="K42" s="415">
        <f>IF('Data AHUH'!K42=0,"",'Data AHUH'!K42)</f>
        <v>70</v>
      </c>
      <c r="L42" s="415">
        <f>IF('Data AHUH'!L42=0,"",'Data AHUH'!L42)</f>
        <v>70</v>
      </c>
      <c r="M42" s="415" t="str">
        <f>IF('Data AHUH'!M42=0,"",'Data AHUH'!M42)</f>
        <v/>
      </c>
      <c r="N42" s="415" t="str">
        <f>IF('Data AHUH'!N42=0,"",'Data AHUH'!N42)</f>
        <v/>
      </c>
      <c r="O42" s="415" t="str">
        <f>IF('Data AHUH'!O42=0,"",'Data AHUH'!O42)</f>
        <v/>
      </c>
      <c r="P42" s="415" t="str">
        <f>IF('Data AHUH'!P42=0,"",'Data AHUH'!P42)</f>
        <v/>
      </c>
      <c r="Q42" s="415" t="str">
        <f>IF('Data AHUH'!Q42=0,"",'Data AHUH'!Q42)</f>
        <v/>
      </c>
      <c r="R42" s="415" t="str">
        <f>IF('Data AHUH'!R42=0,"",'Data AHUH'!R42)</f>
        <v/>
      </c>
      <c r="S42" s="415" t="str">
        <f>IF('Data AHUH'!S42=0,"",'Data AHUH'!S42)</f>
        <v/>
      </c>
      <c r="T42" s="415" t="str">
        <f>IF('Data AHUH'!T42=0,"",'Data AHUH'!T42)</f>
        <v/>
      </c>
      <c r="U42" s="415" t="str">
        <f>IF('Data AHUH'!U42=0,"",'Data AHUH'!U42)</f>
        <v/>
      </c>
      <c r="V42" s="415" t="str">
        <f>IF('Data AHUH'!V42=0,"",'Data AHUH'!V42)</f>
        <v/>
      </c>
      <c r="W42" s="415" t="str">
        <f>IF('Data AHUH'!W42=0,"",'Data AHUH'!W42)</f>
        <v/>
      </c>
      <c r="X42" s="267">
        <f>IF('Data AHUH'!X42=0,"",'Data AHUH'!X42)</f>
        <v>630</v>
      </c>
      <c r="Y42" s="267">
        <f>IF('Data AHUH'!Y42=0,"",'Data AHUH'!Y42)</f>
        <v>70</v>
      </c>
      <c r="Z42" s="267">
        <f t="shared" si="0"/>
        <v>33</v>
      </c>
      <c r="AA42" s="412" t="str">
        <f t="shared" si="1"/>
        <v>Bawah</v>
      </c>
      <c r="AB42" s="75"/>
      <c r="AC42" s="71"/>
    </row>
    <row r="43" spans="2:29" s="82" customFormat="1" ht="18" customHeight="1">
      <c r="B43" s="57">
        <v>30</v>
      </c>
      <c r="C43" s="416" t="str">
        <f>IF(Data!D44=0,"",Data!D44)</f>
        <v>RIZKI NURSAKINAH</v>
      </c>
      <c r="D43" s="415">
        <f>IF('Data AHUH'!D43=0,"",'Data AHUH'!D43)</f>
        <v>90</v>
      </c>
      <c r="E43" s="415">
        <f>IF('Data AHUH'!E43=0,"",'Data AHUH'!E43)</f>
        <v>86</v>
      </c>
      <c r="F43" s="415">
        <f>IF('Data AHUH'!F43=0,"",'Data AHUH'!F43)</f>
        <v>90</v>
      </c>
      <c r="G43" s="415">
        <f>IF('Data AHUH'!G43=0,"",'Data AHUH'!G43)</f>
        <v>86</v>
      </c>
      <c r="H43" s="415">
        <f>IF('Data AHUH'!H43=0,"",'Data AHUH'!H43)</f>
        <v>90</v>
      </c>
      <c r="I43" s="415">
        <f>IF('Data AHUH'!I43=0,"",'Data AHUH'!I43)</f>
        <v>86</v>
      </c>
      <c r="J43" s="415">
        <f>IF('Data AHUH'!J43=0,"",'Data AHUH'!J43)</f>
        <v>90</v>
      </c>
      <c r="K43" s="415">
        <f>IF('Data AHUH'!K43=0,"",'Data AHUH'!K43)</f>
        <v>86</v>
      </c>
      <c r="L43" s="415">
        <f>IF('Data AHUH'!L43=0,"",'Data AHUH'!L43)</f>
        <v>86</v>
      </c>
      <c r="M43" s="415" t="str">
        <f>IF('Data AHUH'!M43=0,"",'Data AHUH'!M43)</f>
        <v/>
      </c>
      <c r="N43" s="415" t="str">
        <f>IF('Data AHUH'!N43=0,"",'Data AHUH'!N43)</f>
        <v/>
      </c>
      <c r="O43" s="415" t="str">
        <f>IF('Data AHUH'!O43=0,"",'Data AHUH'!O43)</f>
        <v/>
      </c>
      <c r="P43" s="415" t="str">
        <f>IF('Data AHUH'!P43=0,"",'Data AHUH'!P43)</f>
        <v/>
      </c>
      <c r="Q43" s="415" t="str">
        <f>IF('Data AHUH'!Q43=0,"",'Data AHUH'!Q43)</f>
        <v/>
      </c>
      <c r="R43" s="415" t="str">
        <f>IF('Data AHUH'!R43=0,"",'Data AHUH'!R43)</f>
        <v/>
      </c>
      <c r="S43" s="415" t="str">
        <f>IF('Data AHUH'!S43=0,"",'Data AHUH'!S43)</f>
        <v/>
      </c>
      <c r="T43" s="415" t="str">
        <f>IF('Data AHUH'!T43=0,"",'Data AHUH'!T43)</f>
        <v/>
      </c>
      <c r="U43" s="415" t="str">
        <f>IF('Data AHUH'!U43=0,"",'Data AHUH'!U43)</f>
        <v/>
      </c>
      <c r="V43" s="415" t="str">
        <f>IF('Data AHUH'!V43=0,"",'Data AHUH'!V43)</f>
        <v/>
      </c>
      <c r="W43" s="415" t="str">
        <f>IF('Data AHUH'!W43=0,"",'Data AHUH'!W43)</f>
        <v/>
      </c>
      <c r="X43" s="267">
        <f>IF('Data AHUH'!X43=0,"",'Data AHUH'!X43)</f>
        <v>790</v>
      </c>
      <c r="Y43" s="267">
        <f>IF('Data AHUH'!Y43=0,"",'Data AHUH'!Y43)</f>
        <v>87.777777777777771</v>
      </c>
      <c r="Z43" s="267">
        <f t="shared" si="0"/>
        <v>14</v>
      </c>
      <c r="AA43" s="412" t="str">
        <f t="shared" si="1"/>
        <v>Atas</v>
      </c>
      <c r="AB43" s="75"/>
      <c r="AC43" s="71"/>
    </row>
    <row r="44" spans="2:29" s="82" customFormat="1" ht="18" customHeight="1">
      <c r="B44" s="57">
        <v>31</v>
      </c>
      <c r="C44" s="416" t="str">
        <f>IF(Data!D45=0,"",Data!D45)</f>
        <v>SHALZA DIAN PUTRI</v>
      </c>
      <c r="D44" s="415">
        <f>IF('Data AHUH'!D44=0,"",'Data AHUH'!D44)</f>
        <v>90</v>
      </c>
      <c r="E44" s="415">
        <f>IF('Data AHUH'!E44=0,"",'Data AHUH'!E44)</f>
        <v>88</v>
      </c>
      <c r="F44" s="415">
        <f>IF('Data AHUH'!F44=0,"",'Data AHUH'!F44)</f>
        <v>90</v>
      </c>
      <c r="G44" s="415">
        <f>IF('Data AHUH'!G44=0,"",'Data AHUH'!G44)</f>
        <v>88</v>
      </c>
      <c r="H44" s="415">
        <f>IF('Data AHUH'!H44=0,"",'Data AHUH'!H44)</f>
        <v>90</v>
      </c>
      <c r="I44" s="415">
        <f>IF('Data AHUH'!I44=0,"",'Data AHUH'!I44)</f>
        <v>88</v>
      </c>
      <c r="J44" s="415">
        <f>IF('Data AHUH'!J44=0,"",'Data AHUH'!J44)</f>
        <v>90</v>
      </c>
      <c r="K44" s="415">
        <f>IF('Data AHUH'!K44=0,"",'Data AHUH'!K44)</f>
        <v>88</v>
      </c>
      <c r="L44" s="415">
        <f>IF('Data AHUH'!L44=0,"",'Data AHUH'!L44)</f>
        <v>88</v>
      </c>
      <c r="M44" s="415" t="str">
        <f>IF('Data AHUH'!M44=0,"",'Data AHUH'!M44)</f>
        <v/>
      </c>
      <c r="N44" s="415" t="str">
        <f>IF('Data AHUH'!N44=0,"",'Data AHUH'!N44)</f>
        <v/>
      </c>
      <c r="O44" s="415" t="str">
        <f>IF('Data AHUH'!O44=0,"",'Data AHUH'!O44)</f>
        <v/>
      </c>
      <c r="P44" s="415" t="str">
        <f>IF('Data AHUH'!P44=0,"",'Data AHUH'!P44)</f>
        <v/>
      </c>
      <c r="Q44" s="415" t="str">
        <f>IF('Data AHUH'!Q44=0,"",'Data AHUH'!Q44)</f>
        <v/>
      </c>
      <c r="R44" s="415" t="str">
        <f>IF('Data AHUH'!R44=0,"",'Data AHUH'!R44)</f>
        <v/>
      </c>
      <c r="S44" s="415" t="str">
        <f>IF('Data AHUH'!S44=0,"",'Data AHUH'!S44)</f>
        <v/>
      </c>
      <c r="T44" s="415" t="str">
        <f>IF('Data AHUH'!T44=0,"",'Data AHUH'!T44)</f>
        <v/>
      </c>
      <c r="U44" s="415" t="str">
        <f>IF('Data AHUH'!U44=0,"",'Data AHUH'!U44)</f>
        <v/>
      </c>
      <c r="V44" s="415" t="str">
        <f>IF('Data AHUH'!V44=0,"",'Data AHUH'!V44)</f>
        <v/>
      </c>
      <c r="W44" s="415" t="str">
        <f>IF('Data AHUH'!W44=0,"",'Data AHUH'!W44)</f>
        <v/>
      </c>
      <c r="X44" s="267">
        <f>IF('Data AHUH'!X44=0,"",'Data AHUH'!X44)</f>
        <v>800</v>
      </c>
      <c r="Y44" s="267">
        <f>IF('Data AHUH'!Y44=0,"",'Data AHUH'!Y44)</f>
        <v>88.888888888888886</v>
      </c>
      <c r="Z44" s="267">
        <f t="shared" si="0"/>
        <v>6</v>
      </c>
      <c r="AA44" s="412" t="str">
        <f t="shared" si="1"/>
        <v>Atas</v>
      </c>
      <c r="AB44" s="75"/>
      <c r="AC44" s="71"/>
    </row>
    <row r="45" spans="2:29" s="82" customFormat="1" ht="18" customHeight="1">
      <c r="B45" s="57">
        <v>32</v>
      </c>
      <c r="C45" s="416" t="str">
        <f>IF(Data!D46=0,"",Data!D46)</f>
        <v>SITI FAUZIAH AZMI</v>
      </c>
      <c r="D45" s="415">
        <f>IF('Data AHUH'!D45=0,"",'Data AHUH'!D45)</f>
        <v>90</v>
      </c>
      <c r="E45" s="415">
        <f>IF('Data AHUH'!E45=0,"",'Data AHUH'!E45)</f>
        <v>84</v>
      </c>
      <c r="F45" s="415">
        <f>IF('Data AHUH'!F45=0,"",'Data AHUH'!F45)</f>
        <v>90</v>
      </c>
      <c r="G45" s="415">
        <f>IF('Data AHUH'!G45=0,"",'Data AHUH'!G45)</f>
        <v>84</v>
      </c>
      <c r="H45" s="415">
        <f>IF('Data AHUH'!H45=0,"",'Data AHUH'!H45)</f>
        <v>90</v>
      </c>
      <c r="I45" s="415">
        <f>IF('Data AHUH'!I45=0,"",'Data AHUH'!I45)</f>
        <v>84</v>
      </c>
      <c r="J45" s="415">
        <f>IF('Data AHUH'!J45=0,"",'Data AHUH'!J45)</f>
        <v>90</v>
      </c>
      <c r="K45" s="415">
        <f>IF('Data AHUH'!K45=0,"",'Data AHUH'!K45)</f>
        <v>84</v>
      </c>
      <c r="L45" s="415">
        <f>IF('Data AHUH'!L45=0,"",'Data AHUH'!L45)</f>
        <v>84</v>
      </c>
      <c r="M45" s="415" t="str">
        <f>IF('Data AHUH'!M45=0,"",'Data AHUH'!M45)</f>
        <v/>
      </c>
      <c r="N45" s="415" t="str">
        <f>IF('Data AHUH'!N45=0,"",'Data AHUH'!N45)</f>
        <v/>
      </c>
      <c r="O45" s="415" t="str">
        <f>IF('Data AHUH'!O45=0,"",'Data AHUH'!O45)</f>
        <v/>
      </c>
      <c r="P45" s="415" t="str">
        <f>IF('Data AHUH'!P45=0,"",'Data AHUH'!P45)</f>
        <v/>
      </c>
      <c r="Q45" s="415" t="str">
        <f>IF('Data AHUH'!Q45=0,"",'Data AHUH'!Q45)</f>
        <v/>
      </c>
      <c r="R45" s="415" t="str">
        <f>IF('Data AHUH'!R45=0,"",'Data AHUH'!R45)</f>
        <v/>
      </c>
      <c r="S45" s="415" t="str">
        <f>IF('Data AHUH'!S45=0,"",'Data AHUH'!S45)</f>
        <v/>
      </c>
      <c r="T45" s="415" t="str">
        <f>IF('Data AHUH'!T45=0,"",'Data AHUH'!T45)</f>
        <v/>
      </c>
      <c r="U45" s="415" t="str">
        <f>IF('Data AHUH'!U45=0,"",'Data AHUH'!U45)</f>
        <v/>
      </c>
      <c r="V45" s="415" t="str">
        <f>IF('Data AHUH'!V45=0,"",'Data AHUH'!V45)</f>
        <v/>
      </c>
      <c r="W45" s="415" t="str">
        <f>IF('Data AHUH'!W45=0,"",'Data AHUH'!W45)</f>
        <v/>
      </c>
      <c r="X45" s="267">
        <f>IF('Data AHUH'!X45=0,"",'Data AHUH'!X45)</f>
        <v>780</v>
      </c>
      <c r="Y45" s="267">
        <f>IF('Data AHUH'!Y45=0,"",'Data AHUH'!Y45)</f>
        <v>86.666666666666671</v>
      </c>
      <c r="Z45" s="267">
        <f t="shared" si="0"/>
        <v>24</v>
      </c>
      <c r="AA45" s="412" t="str">
        <f t="shared" si="1"/>
        <v>Bawah</v>
      </c>
      <c r="AB45" s="75"/>
      <c r="AC45" s="71"/>
    </row>
    <row r="46" spans="2:29" s="82" customFormat="1" ht="18" customHeight="1">
      <c r="B46" s="57">
        <v>33</v>
      </c>
      <c r="C46" s="416" t="str">
        <f>IF(Data!D47=0,"",Data!D47)</f>
        <v>SITI MAYANG ALVINITA</v>
      </c>
      <c r="D46" s="415">
        <f>IF('Data AHUH'!D46=0,"",'Data AHUH'!D46)</f>
        <v>90</v>
      </c>
      <c r="E46" s="415">
        <f>IF('Data AHUH'!E46=0,"",'Data AHUH'!E46)</f>
        <v>88</v>
      </c>
      <c r="F46" s="415">
        <f>IF('Data AHUH'!F46=0,"",'Data AHUH'!F46)</f>
        <v>90</v>
      </c>
      <c r="G46" s="415">
        <f>IF('Data AHUH'!G46=0,"",'Data AHUH'!G46)</f>
        <v>88</v>
      </c>
      <c r="H46" s="415">
        <f>IF('Data AHUH'!H46=0,"",'Data AHUH'!H46)</f>
        <v>90</v>
      </c>
      <c r="I46" s="415">
        <f>IF('Data AHUH'!I46=0,"",'Data AHUH'!I46)</f>
        <v>88</v>
      </c>
      <c r="J46" s="415">
        <f>IF('Data AHUH'!J46=0,"",'Data AHUH'!J46)</f>
        <v>90</v>
      </c>
      <c r="K46" s="415">
        <f>IF('Data AHUH'!K46=0,"",'Data AHUH'!K46)</f>
        <v>88</v>
      </c>
      <c r="L46" s="415">
        <f>IF('Data AHUH'!L46=0,"",'Data AHUH'!L46)</f>
        <v>88</v>
      </c>
      <c r="M46" s="415" t="str">
        <f>IF('Data AHUH'!M46=0,"",'Data AHUH'!M46)</f>
        <v/>
      </c>
      <c r="N46" s="415" t="str">
        <f>IF('Data AHUH'!N46=0,"",'Data AHUH'!N46)</f>
        <v/>
      </c>
      <c r="O46" s="415" t="str">
        <f>IF('Data AHUH'!O46=0,"",'Data AHUH'!O46)</f>
        <v/>
      </c>
      <c r="P46" s="415" t="str">
        <f>IF('Data AHUH'!P46=0,"",'Data AHUH'!P46)</f>
        <v/>
      </c>
      <c r="Q46" s="415" t="str">
        <f>IF('Data AHUH'!Q46=0,"",'Data AHUH'!Q46)</f>
        <v/>
      </c>
      <c r="R46" s="415" t="str">
        <f>IF('Data AHUH'!R46=0,"",'Data AHUH'!R46)</f>
        <v/>
      </c>
      <c r="S46" s="415" t="str">
        <f>IF('Data AHUH'!S46=0,"",'Data AHUH'!S46)</f>
        <v/>
      </c>
      <c r="T46" s="415" t="str">
        <f>IF('Data AHUH'!T46=0,"",'Data AHUH'!T46)</f>
        <v/>
      </c>
      <c r="U46" s="415" t="str">
        <f>IF('Data AHUH'!U46=0,"",'Data AHUH'!U46)</f>
        <v/>
      </c>
      <c r="V46" s="415" t="str">
        <f>IF('Data AHUH'!V46=0,"",'Data AHUH'!V46)</f>
        <v/>
      </c>
      <c r="W46" s="415" t="str">
        <f>IF('Data AHUH'!W46=0,"",'Data AHUH'!W46)</f>
        <v/>
      </c>
      <c r="X46" s="267">
        <f>IF('Data AHUH'!X46=0,"",'Data AHUH'!X46)</f>
        <v>800</v>
      </c>
      <c r="Y46" s="267">
        <f>IF('Data AHUH'!Y46=0,"",'Data AHUH'!Y46)</f>
        <v>88.888888888888886</v>
      </c>
      <c r="Z46" s="267">
        <f t="shared" si="0"/>
        <v>6</v>
      </c>
      <c r="AA46" s="412" t="str">
        <f t="shared" si="1"/>
        <v>Atas</v>
      </c>
      <c r="AB46" s="75"/>
      <c r="AC46" s="71"/>
    </row>
    <row r="47" spans="2:29" s="82" customFormat="1" ht="18" customHeight="1">
      <c r="B47" s="57">
        <v>34</v>
      </c>
      <c r="C47" s="416" t="str">
        <f>IF(Data!D48=0,"",Data!D48)</f>
        <v>TRI ARSILLA MIRANTI</v>
      </c>
      <c r="D47" s="415">
        <f>IF('Data AHUH'!D47=0,"",'Data AHUH'!D47)</f>
        <v>90</v>
      </c>
      <c r="E47" s="415">
        <f>IF('Data AHUH'!E47=0,"",'Data AHUH'!E47)</f>
        <v>86</v>
      </c>
      <c r="F47" s="415">
        <f>IF('Data AHUH'!F47=0,"",'Data AHUH'!F47)</f>
        <v>90</v>
      </c>
      <c r="G47" s="415">
        <f>IF('Data AHUH'!G47=0,"",'Data AHUH'!G47)</f>
        <v>86</v>
      </c>
      <c r="H47" s="415">
        <f>IF('Data AHUH'!H47=0,"",'Data AHUH'!H47)</f>
        <v>90</v>
      </c>
      <c r="I47" s="415">
        <f>IF('Data AHUH'!I47=0,"",'Data AHUH'!I47)</f>
        <v>86</v>
      </c>
      <c r="J47" s="415">
        <f>IF('Data AHUH'!J47=0,"",'Data AHUH'!J47)</f>
        <v>90</v>
      </c>
      <c r="K47" s="415">
        <f>IF('Data AHUH'!K47=0,"",'Data AHUH'!K47)</f>
        <v>86</v>
      </c>
      <c r="L47" s="415">
        <f>IF('Data AHUH'!L47=0,"",'Data AHUH'!L47)</f>
        <v>86</v>
      </c>
      <c r="M47" s="415" t="str">
        <f>IF('Data AHUH'!M47=0,"",'Data AHUH'!M47)</f>
        <v/>
      </c>
      <c r="N47" s="415" t="str">
        <f>IF('Data AHUH'!N47=0,"",'Data AHUH'!N47)</f>
        <v/>
      </c>
      <c r="O47" s="415" t="str">
        <f>IF('Data AHUH'!O47=0,"",'Data AHUH'!O47)</f>
        <v/>
      </c>
      <c r="P47" s="415" t="str">
        <f>IF('Data AHUH'!P47=0,"",'Data AHUH'!P47)</f>
        <v/>
      </c>
      <c r="Q47" s="415" t="str">
        <f>IF('Data AHUH'!Q47=0,"",'Data AHUH'!Q47)</f>
        <v/>
      </c>
      <c r="R47" s="415" t="str">
        <f>IF('Data AHUH'!R47=0,"",'Data AHUH'!R47)</f>
        <v/>
      </c>
      <c r="S47" s="415" t="str">
        <f>IF('Data AHUH'!S47=0,"",'Data AHUH'!S47)</f>
        <v/>
      </c>
      <c r="T47" s="415" t="str">
        <f>IF('Data AHUH'!T47=0,"",'Data AHUH'!T47)</f>
        <v/>
      </c>
      <c r="U47" s="415" t="str">
        <f>IF('Data AHUH'!U47=0,"",'Data AHUH'!U47)</f>
        <v/>
      </c>
      <c r="V47" s="415" t="str">
        <f>IF('Data AHUH'!V47=0,"",'Data AHUH'!V47)</f>
        <v/>
      </c>
      <c r="W47" s="415" t="str">
        <f>IF('Data AHUH'!W47=0,"",'Data AHUH'!W47)</f>
        <v/>
      </c>
      <c r="X47" s="267">
        <f>IF('Data AHUH'!X47=0,"",'Data AHUH'!X47)</f>
        <v>790</v>
      </c>
      <c r="Y47" s="267">
        <f>IF('Data AHUH'!Y47=0,"",'Data AHUH'!Y47)</f>
        <v>87.777777777777771</v>
      </c>
      <c r="Z47" s="267">
        <f t="shared" si="0"/>
        <v>14</v>
      </c>
      <c r="AA47" s="412" t="str">
        <f t="shared" si="1"/>
        <v>Atas</v>
      </c>
      <c r="AB47" s="75"/>
      <c r="AC47" s="71"/>
    </row>
    <row r="48" spans="2:29" s="82" customFormat="1" ht="18" customHeight="1">
      <c r="B48" s="57">
        <v>35</v>
      </c>
      <c r="C48" s="416" t="str">
        <f>IF(Data!D49=0,"",Data!D49)</f>
        <v>WIDA SARAH NUR AZKIA</v>
      </c>
      <c r="D48" s="415">
        <f>IF('Data AHUH'!D48=0,"",'Data AHUH'!D48)</f>
        <v>90</v>
      </c>
      <c r="E48" s="415">
        <f>IF('Data AHUH'!E48=0,"",'Data AHUH'!E48)</f>
        <v>88</v>
      </c>
      <c r="F48" s="415">
        <f>IF('Data AHUH'!F48=0,"",'Data AHUH'!F48)</f>
        <v>90</v>
      </c>
      <c r="G48" s="415">
        <f>IF('Data AHUH'!G48=0,"",'Data AHUH'!G48)</f>
        <v>88</v>
      </c>
      <c r="H48" s="415">
        <f>IF('Data AHUH'!H48=0,"",'Data AHUH'!H48)</f>
        <v>90</v>
      </c>
      <c r="I48" s="415">
        <f>IF('Data AHUH'!I48=0,"",'Data AHUH'!I48)</f>
        <v>88</v>
      </c>
      <c r="J48" s="415">
        <f>IF('Data AHUH'!J48=0,"",'Data AHUH'!J48)</f>
        <v>90</v>
      </c>
      <c r="K48" s="415">
        <f>IF('Data AHUH'!K48=0,"",'Data AHUH'!K48)</f>
        <v>88</v>
      </c>
      <c r="L48" s="415">
        <f>IF('Data AHUH'!L48=0,"",'Data AHUH'!L48)</f>
        <v>88</v>
      </c>
      <c r="M48" s="415" t="str">
        <f>IF('Data AHUH'!M48=0,"",'Data AHUH'!M48)</f>
        <v/>
      </c>
      <c r="N48" s="415" t="str">
        <f>IF('Data AHUH'!N48=0,"",'Data AHUH'!N48)</f>
        <v/>
      </c>
      <c r="O48" s="415" t="str">
        <f>IF('Data AHUH'!O48=0,"",'Data AHUH'!O48)</f>
        <v/>
      </c>
      <c r="P48" s="415" t="str">
        <f>IF('Data AHUH'!P48=0,"",'Data AHUH'!P48)</f>
        <v/>
      </c>
      <c r="Q48" s="415" t="str">
        <f>IF('Data AHUH'!Q48=0,"",'Data AHUH'!Q48)</f>
        <v/>
      </c>
      <c r="R48" s="415" t="str">
        <f>IF('Data AHUH'!R48=0,"",'Data AHUH'!R48)</f>
        <v/>
      </c>
      <c r="S48" s="415" t="str">
        <f>IF('Data AHUH'!S48=0,"",'Data AHUH'!S48)</f>
        <v/>
      </c>
      <c r="T48" s="415" t="str">
        <f>IF('Data AHUH'!T48=0,"",'Data AHUH'!T48)</f>
        <v/>
      </c>
      <c r="U48" s="415" t="str">
        <f>IF('Data AHUH'!U48=0,"",'Data AHUH'!U48)</f>
        <v/>
      </c>
      <c r="V48" s="415" t="str">
        <f>IF('Data AHUH'!V48=0,"",'Data AHUH'!V48)</f>
        <v/>
      </c>
      <c r="W48" s="415" t="str">
        <f>IF('Data AHUH'!W48=0,"",'Data AHUH'!W48)</f>
        <v/>
      </c>
      <c r="X48" s="267">
        <f>IF('Data AHUH'!X48=0,"",'Data AHUH'!X48)</f>
        <v>800</v>
      </c>
      <c r="Y48" s="267">
        <f>IF('Data AHUH'!Y48=0,"",'Data AHUH'!Y48)</f>
        <v>88.888888888888886</v>
      </c>
      <c r="Z48" s="267">
        <f t="shared" si="0"/>
        <v>6</v>
      </c>
      <c r="AA48" s="412" t="str">
        <f t="shared" si="1"/>
        <v>Atas</v>
      </c>
      <c r="AB48" s="75"/>
      <c r="AC48" s="71"/>
    </row>
    <row r="49" spans="2:29" s="82" customFormat="1" ht="18" customHeight="1">
      <c r="B49" s="57">
        <v>36</v>
      </c>
      <c r="C49" s="416" t="str">
        <f>IF(Data!D50=0,"",Data!D50)</f>
        <v>YOGI AL RASYID</v>
      </c>
      <c r="D49" s="415">
        <f>IF('Data AHUH'!D49=0,"",'Data AHUH'!D49)</f>
        <v>90</v>
      </c>
      <c r="E49" s="415">
        <f>IF('Data AHUH'!E49=0,"",'Data AHUH'!E49)</f>
        <v>90</v>
      </c>
      <c r="F49" s="415">
        <f>IF('Data AHUH'!F49=0,"",'Data AHUH'!F49)</f>
        <v>90</v>
      </c>
      <c r="G49" s="415">
        <f>IF('Data AHUH'!G49=0,"",'Data AHUH'!G49)</f>
        <v>90</v>
      </c>
      <c r="H49" s="415">
        <f>IF('Data AHUH'!H49=0,"",'Data AHUH'!H49)</f>
        <v>90</v>
      </c>
      <c r="I49" s="415">
        <f>IF('Data AHUH'!I49=0,"",'Data AHUH'!I49)</f>
        <v>90</v>
      </c>
      <c r="J49" s="415">
        <f>IF('Data AHUH'!J49=0,"",'Data AHUH'!J49)</f>
        <v>90</v>
      </c>
      <c r="K49" s="415">
        <f>IF('Data AHUH'!K49=0,"",'Data AHUH'!K49)</f>
        <v>90</v>
      </c>
      <c r="L49" s="415">
        <f>IF('Data AHUH'!L49=0,"",'Data AHUH'!L49)</f>
        <v>90</v>
      </c>
      <c r="M49" s="415" t="str">
        <f>IF('Data AHUH'!M49=0,"",'Data AHUH'!M49)</f>
        <v/>
      </c>
      <c r="N49" s="415" t="str">
        <f>IF('Data AHUH'!N49=0,"",'Data AHUH'!N49)</f>
        <v/>
      </c>
      <c r="O49" s="415" t="str">
        <f>IF('Data AHUH'!O49=0,"",'Data AHUH'!O49)</f>
        <v/>
      </c>
      <c r="P49" s="415" t="str">
        <f>IF('Data AHUH'!P49=0,"",'Data AHUH'!P49)</f>
        <v/>
      </c>
      <c r="Q49" s="415" t="str">
        <f>IF('Data AHUH'!Q49=0,"",'Data AHUH'!Q49)</f>
        <v/>
      </c>
      <c r="R49" s="415" t="str">
        <f>IF('Data AHUH'!R49=0,"",'Data AHUH'!R49)</f>
        <v/>
      </c>
      <c r="S49" s="415" t="str">
        <f>IF('Data AHUH'!S49=0,"",'Data AHUH'!S49)</f>
        <v/>
      </c>
      <c r="T49" s="415" t="str">
        <f>IF('Data AHUH'!T49=0,"",'Data AHUH'!T49)</f>
        <v/>
      </c>
      <c r="U49" s="415" t="str">
        <f>IF('Data AHUH'!U49=0,"",'Data AHUH'!U49)</f>
        <v/>
      </c>
      <c r="V49" s="415" t="str">
        <f>IF('Data AHUH'!V49=0,"",'Data AHUH'!V49)</f>
        <v/>
      </c>
      <c r="W49" s="415" t="str">
        <f>IF('Data AHUH'!W49=0,"",'Data AHUH'!W49)</f>
        <v/>
      </c>
      <c r="X49" s="267">
        <f>IF('Data AHUH'!X49=0,"",'Data AHUH'!X49)</f>
        <v>810</v>
      </c>
      <c r="Y49" s="267">
        <f>IF('Data AHUH'!Y49=0,"",'Data AHUH'!Y49)</f>
        <v>90</v>
      </c>
      <c r="Z49" s="267">
        <f t="shared" si="0"/>
        <v>3</v>
      </c>
      <c r="AA49" s="412" t="str">
        <f t="shared" si="1"/>
        <v>Atas</v>
      </c>
      <c r="AB49" s="75"/>
      <c r="AC49" s="71"/>
    </row>
    <row r="50" spans="2:29" s="82" customFormat="1" ht="18" customHeight="1">
      <c r="B50" s="57">
        <v>37</v>
      </c>
      <c r="C50" s="416" t="str">
        <f>IF(Data!D51=0,"",Data!D51)</f>
        <v>ZAHRA NADIRA KAMILLA</v>
      </c>
      <c r="D50" s="415">
        <f>IF('Data AHUH'!D50=0,"",'Data AHUH'!D50)</f>
        <v>90</v>
      </c>
      <c r="E50" s="415">
        <f>IF('Data AHUH'!E50=0,"",'Data AHUH'!E50)</f>
        <v>86</v>
      </c>
      <c r="F50" s="415">
        <f>IF('Data AHUH'!F50=0,"",'Data AHUH'!F50)</f>
        <v>90</v>
      </c>
      <c r="G50" s="415">
        <f>IF('Data AHUH'!G50=0,"",'Data AHUH'!G50)</f>
        <v>86</v>
      </c>
      <c r="H50" s="415">
        <f>IF('Data AHUH'!H50=0,"",'Data AHUH'!H50)</f>
        <v>90</v>
      </c>
      <c r="I50" s="415">
        <f>IF('Data AHUH'!I50=0,"",'Data AHUH'!I50)</f>
        <v>86</v>
      </c>
      <c r="J50" s="415">
        <f>IF('Data AHUH'!J50=0,"",'Data AHUH'!J50)</f>
        <v>90</v>
      </c>
      <c r="K50" s="415">
        <f>IF('Data AHUH'!K50=0,"",'Data AHUH'!K50)</f>
        <v>86</v>
      </c>
      <c r="L50" s="415">
        <f>IF('Data AHUH'!L50=0,"",'Data AHUH'!L50)</f>
        <v>86</v>
      </c>
      <c r="M50" s="415" t="str">
        <f>IF('Data AHUH'!M50=0,"",'Data AHUH'!M50)</f>
        <v/>
      </c>
      <c r="N50" s="415" t="str">
        <f>IF('Data AHUH'!N50=0,"",'Data AHUH'!N50)</f>
        <v/>
      </c>
      <c r="O50" s="415" t="str">
        <f>IF('Data AHUH'!O50=0,"",'Data AHUH'!O50)</f>
        <v/>
      </c>
      <c r="P50" s="415" t="str">
        <f>IF('Data AHUH'!P50=0,"",'Data AHUH'!P50)</f>
        <v/>
      </c>
      <c r="Q50" s="415" t="str">
        <f>IF('Data AHUH'!Q50=0,"",'Data AHUH'!Q50)</f>
        <v/>
      </c>
      <c r="R50" s="415" t="str">
        <f>IF('Data AHUH'!R50=0,"",'Data AHUH'!R50)</f>
        <v/>
      </c>
      <c r="S50" s="415" t="str">
        <f>IF('Data AHUH'!S50=0,"",'Data AHUH'!S50)</f>
        <v/>
      </c>
      <c r="T50" s="415" t="str">
        <f>IF('Data AHUH'!T50=0,"",'Data AHUH'!T50)</f>
        <v/>
      </c>
      <c r="U50" s="415" t="str">
        <f>IF('Data AHUH'!U50=0,"",'Data AHUH'!U50)</f>
        <v/>
      </c>
      <c r="V50" s="415" t="str">
        <f>IF('Data AHUH'!V50=0,"",'Data AHUH'!V50)</f>
        <v/>
      </c>
      <c r="W50" s="415" t="str">
        <f>IF('Data AHUH'!W50=0,"",'Data AHUH'!W50)</f>
        <v/>
      </c>
      <c r="X50" s="267">
        <f>IF('Data AHUH'!X50=0,"",'Data AHUH'!X50)</f>
        <v>790</v>
      </c>
      <c r="Y50" s="267">
        <f>IF('Data AHUH'!Y50=0,"",'Data AHUH'!Y50)</f>
        <v>87.777777777777771</v>
      </c>
      <c r="Z50" s="267">
        <f t="shared" si="0"/>
        <v>14</v>
      </c>
      <c r="AA50" s="412" t="str">
        <f t="shared" si="1"/>
        <v>Atas</v>
      </c>
      <c r="AB50" s="75"/>
      <c r="AC50" s="71"/>
    </row>
    <row r="51" spans="2:29" s="82" customFormat="1" ht="18" customHeight="1">
      <c r="B51" s="57">
        <v>38</v>
      </c>
      <c r="C51" s="416" t="str">
        <f>IF(Data!D52=0,"",Data!D52)</f>
        <v/>
      </c>
      <c r="D51" s="415" t="str">
        <f>IF('Data AHUH'!D51=0,"",'Data AHUH'!D51)</f>
        <v/>
      </c>
      <c r="E51" s="415" t="str">
        <f>IF('Data AHUH'!E51=0,"",'Data AHUH'!E51)</f>
        <v/>
      </c>
      <c r="F51" s="415" t="str">
        <f>IF('Data AHUH'!F51=0,"",'Data AHUH'!F51)</f>
        <v/>
      </c>
      <c r="G51" s="415" t="str">
        <f>IF('Data AHUH'!G51=0,"",'Data AHUH'!G51)</f>
        <v/>
      </c>
      <c r="H51" s="415" t="str">
        <f>IF('Data AHUH'!H51=0,"",'Data AHUH'!H51)</f>
        <v/>
      </c>
      <c r="I51" s="415" t="str">
        <f>IF('Data AHUH'!I51=0,"",'Data AHUH'!I51)</f>
        <v/>
      </c>
      <c r="J51" s="415" t="str">
        <f>IF('Data AHUH'!J51=0,"",'Data AHUH'!J51)</f>
        <v/>
      </c>
      <c r="K51" s="415" t="str">
        <f>IF('Data AHUH'!K51=0,"",'Data AHUH'!K51)</f>
        <v/>
      </c>
      <c r="L51" s="415" t="str">
        <f>IF('Data AHUH'!L51=0,"",'Data AHUH'!L51)</f>
        <v/>
      </c>
      <c r="M51" s="415" t="str">
        <f>IF('Data AHUH'!M51=0,"",'Data AHUH'!M51)</f>
        <v/>
      </c>
      <c r="N51" s="415" t="str">
        <f>IF('Data AHUH'!N51=0,"",'Data AHUH'!N51)</f>
        <v/>
      </c>
      <c r="O51" s="415" t="str">
        <f>IF('Data AHUH'!O51=0,"",'Data AHUH'!O51)</f>
        <v/>
      </c>
      <c r="P51" s="415" t="str">
        <f>IF('Data AHUH'!P51=0,"",'Data AHUH'!P51)</f>
        <v/>
      </c>
      <c r="Q51" s="415" t="str">
        <f>IF('Data AHUH'!Q51=0,"",'Data AHUH'!Q51)</f>
        <v/>
      </c>
      <c r="R51" s="415" t="str">
        <f>IF('Data AHUH'!R51=0,"",'Data AHUH'!R51)</f>
        <v/>
      </c>
      <c r="S51" s="415" t="str">
        <f>IF('Data AHUH'!S51=0,"",'Data AHUH'!S51)</f>
        <v/>
      </c>
      <c r="T51" s="415" t="str">
        <f>IF('Data AHUH'!T51=0,"",'Data AHUH'!T51)</f>
        <v/>
      </c>
      <c r="U51" s="415" t="str">
        <f>IF('Data AHUH'!U51=0,"",'Data AHUH'!U51)</f>
        <v/>
      </c>
      <c r="V51" s="415" t="str">
        <f>IF('Data AHUH'!V51=0,"",'Data AHUH'!V51)</f>
        <v/>
      </c>
      <c r="W51" s="415" t="str">
        <f>IF('Data AHUH'!W51=0,"",'Data AHUH'!W51)</f>
        <v/>
      </c>
      <c r="X51" s="267" t="str">
        <f>IF('Data AHUH'!X51=0,"",'Data AHUH'!X51)</f>
        <v/>
      </c>
      <c r="Y51" s="267" t="str">
        <f>IF('Data AHUH'!Y51=0,"",'Data AHUH'!Y51)</f>
        <v/>
      </c>
      <c r="Z51" s="267" t="str">
        <f t="shared" si="0"/>
        <v/>
      </c>
      <c r="AA51" s="412" t="str">
        <f t="shared" si="1"/>
        <v/>
      </c>
      <c r="AB51" s="75"/>
      <c r="AC51" s="71"/>
    </row>
    <row r="52" spans="2:29" s="82" customFormat="1" ht="18" customHeight="1">
      <c r="B52" s="57">
        <v>39</v>
      </c>
      <c r="C52" s="416" t="str">
        <f>IF(Data!D53=0,"",Data!D53)</f>
        <v/>
      </c>
      <c r="D52" s="415" t="str">
        <f>IF('Data AHUH'!D52=0,"",'Data AHUH'!D52)</f>
        <v/>
      </c>
      <c r="E52" s="415" t="str">
        <f>IF('Data AHUH'!E52=0,"",'Data AHUH'!E52)</f>
        <v/>
      </c>
      <c r="F52" s="415" t="str">
        <f>IF('Data AHUH'!F52=0,"",'Data AHUH'!F52)</f>
        <v/>
      </c>
      <c r="G52" s="415" t="str">
        <f>IF('Data AHUH'!G52=0,"",'Data AHUH'!G52)</f>
        <v/>
      </c>
      <c r="H52" s="415" t="str">
        <f>IF('Data AHUH'!H52=0,"",'Data AHUH'!H52)</f>
        <v/>
      </c>
      <c r="I52" s="415" t="str">
        <f>IF('Data AHUH'!I52=0,"",'Data AHUH'!I52)</f>
        <v/>
      </c>
      <c r="J52" s="415" t="str">
        <f>IF('Data AHUH'!J52=0,"",'Data AHUH'!J52)</f>
        <v/>
      </c>
      <c r="K52" s="415" t="str">
        <f>IF('Data AHUH'!K52=0,"",'Data AHUH'!K52)</f>
        <v/>
      </c>
      <c r="L52" s="415" t="str">
        <f>IF('Data AHUH'!L52=0,"",'Data AHUH'!L52)</f>
        <v/>
      </c>
      <c r="M52" s="415" t="str">
        <f>IF('Data AHUH'!M52=0,"",'Data AHUH'!M52)</f>
        <v/>
      </c>
      <c r="N52" s="415" t="str">
        <f>IF('Data AHUH'!N52=0,"",'Data AHUH'!N52)</f>
        <v/>
      </c>
      <c r="O52" s="415" t="str">
        <f>IF('Data AHUH'!O52=0,"",'Data AHUH'!O52)</f>
        <v/>
      </c>
      <c r="P52" s="415" t="str">
        <f>IF('Data AHUH'!P52=0,"",'Data AHUH'!P52)</f>
        <v/>
      </c>
      <c r="Q52" s="415" t="str">
        <f>IF('Data AHUH'!Q52=0,"",'Data AHUH'!Q52)</f>
        <v/>
      </c>
      <c r="R52" s="415" t="str">
        <f>IF('Data AHUH'!R52=0,"",'Data AHUH'!R52)</f>
        <v/>
      </c>
      <c r="S52" s="415" t="str">
        <f>IF('Data AHUH'!S52=0,"",'Data AHUH'!S52)</f>
        <v/>
      </c>
      <c r="T52" s="415" t="str">
        <f>IF('Data AHUH'!T52=0,"",'Data AHUH'!T52)</f>
        <v/>
      </c>
      <c r="U52" s="415" t="str">
        <f>IF('Data AHUH'!U52=0,"",'Data AHUH'!U52)</f>
        <v/>
      </c>
      <c r="V52" s="415" t="str">
        <f>IF('Data AHUH'!V52=0,"",'Data AHUH'!V52)</f>
        <v/>
      </c>
      <c r="W52" s="415" t="str">
        <f>IF('Data AHUH'!W52=0,"",'Data AHUH'!W52)</f>
        <v/>
      </c>
      <c r="X52" s="267" t="str">
        <f>IF('Data AHUH'!X52=0,"",'Data AHUH'!X52)</f>
        <v/>
      </c>
      <c r="Y52" s="267" t="str">
        <f>IF('Data AHUH'!Y52=0,"",'Data AHUH'!Y52)</f>
        <v/>
      </c>
      <c r="Z52" s="267" t="str">
        <f t="shared" si="0"/>
        <v/>
      </c>
      <c r="AA52" s="412" t="str">
        <f t="shared" si="1"/>
        <v/>
      </c>
      <c r="AB52" s="75"/>
      <c r="AC52" s="71"/>
    </row>
    <row r="53" spans="2:29" s="82" customFormat="1" ht="18" customHeight="1">
      <c r="B53" s="57">
        <v>40</v>
      </c>
      <c r="C53" s="416" t="str">
        <f>IF(Data!D54=0,"",Data!D54)</f>
        <v/>
      </c>
      <c r="D53" s="415" t="str">
        <f>IF('Data AHUH'!D53=0,"",'Data AHUH'!D53)</f>
        <v/>
      </c>
      <c r="E53" s="415" t="str">
        <f>IF('Data AHUH'!E53=0,"",'Data AHUH'!E53)</f>
        <v/>
      </c>
      <c r="F53" s="415" t="str">
        <f>IF('Data AHUH'!F53=0,"",'Data AHUH'!F53)</f>
        <v/>
      </c>
      <c r="G53" s="415" t="str">
        <f>IF('Data AHUH'!G53=0,"",'Data AHUH'!G53)</f>
        <v/>
      </c>
      <c r="H53" s="415" t="str">
        <f>IF('Data AHUH'!H53=0,"",'Data AHUH'!H53)</f>
        <v/>
      </c>
      <c r="I53" s="415" t="str">
        <f>IF('Data AHUH'!I53=0,"",'Data AHUH'!I53)</f>
        <v/>
      </c>
      <c r="J53" s="415" t="str">
        <f>IF('Data AHUH'!J53=0,"",'Data AHUH'!J53)</f>
        <v/>
      </c>
      <c r="K53" s="415" t="str">
        <f>IF('Data AHUH'!K53=0,"",'Data AHUH'!K53)</f>
        <v/>
      </c>
      <c r="L53" s="415" t="str">
        <f>IF('Data AHUH'!L53=0,"",'Data AHUH'!L53)</f>
        <v/>
      </c>
      <c r="M53" s="415" t="str">
        <f>IF('Data AHUH'!M53=0,"",'Data AHUH'!M53)</f>
        <v/>
      </c>
      <c r="N53" s="415" t="str">
        <f>IF('Data AHUH'!N53=0,"",'Data AHUH'!N53)</f>
        <v/>
      </c>
      <c r="O53" s="415" t="str">
        <f>IF('Data AHUH'!O53=0,"",'Data AHUH'!O53)</f>
        <v/>
      </c>
      <c r="P53" s="415" t="str">
        <f>IF('Data AHUH'!P53=0,"",'Data AHUH'!P53)</f>
        <v/>
      </c>
      <c r="Q53" s="415" t="str">
        <f>IF('Data AHUH'!Q53=0,"",'Data AHUH'!Q53)</f>
        <v/>
      </c>
      <c r="R53" s="415" t="str">
        <f>IF('Data AHUH'!R53=0,"",'Data AHUH'!R53)</f>
        <v/>
      </c>
      <c r="S53" s="415" t="str">
        <f>IF('Data AHUH'!S53=0,"",'Data AHUH'!S53)</f>
        <v/>
      </c>
      <c r="T53" s="415" t="str">
        <f>IF('Data AHUH'!T53=0,"",'Data AHUH'!T53)</f>
        <v/>
      </c>
      <c r="U53" s="415" t="str">
        <f>IF('Data AHUH'!U53=0,"",'Data AHUH'!U53)</f>
        <v/>
      </c>
      <c r="V53" s="415" t="str">
        <f>IF('Data AHUH'!V53=0,"",'Data AHUH'!V53)</f>
        <v/>
      </c>
      <c r="W53" s="415" t="str">
        <f>IF('Data AHUH'!W53=0,"",'Data AHUH'!W53)</f>
        <v/>
      </c>
      <c r="X53" s="267" t="str">
        <f>IF('Data AHUH'!X53=0,"",'Data AHUH'!X53)</f>
        <v/>
      </c>
      <c r="Y53" s="267" t="str">
        <f>IF('Data AHUH'!Y53=0,"",'Data AHUH'!Y53)</f>
        <v/>
      </c>
      <c r="Z53" s="267" t="str">
        <f t="shared" si="0"/>
        <v/>
      </c>
      <c r="AA53" s="412" t="str">
        <f t="shared" si="1"/>
        <v/>
      </c>
      <c r="AB53" s="75"/>
      <c r="AC53" s="71"/>
    </row>
    <row r="54" spans="2:29" s="82" customFormat="1" ht="18" customHeight="1">
      <c r="B54" s="57">
        <v>41</v>
      </c>
      <c r="C54" s="416" t="str">
        <f>IF(Data!D55=0,"",Data!D55)</f>
        <v/>
      </c>
      <c r="D54" s="415" t="str">
        <f>IF('Data AHUH'!D54=0,"",'Data AHUH'!D54)</f>
        <v/>
      </c>
      <c r="E54" s="415" t="str">
        <f>IF('Data AHUH'!E54=0,"",'Data AHUH'!E54)</f>
        <v/>
      </c>
      <c r="F54" s="415" t="str">
        <f>IF('Data AHUH'!F54=0,"",'Data AHUH'!F54)</f>
        <v/>
      </c>
      <c r="G54" s="415" t="str">
        <f>IF('Data AHUH'!G54=0,"",'Data AHUH'!G54)</f>
        <v/>
      </c>
      <c r="H54" s="415" t="str">
        <f>IF('Data AHUH'!H54=0,"",'Data AHUH'!H54)</f>
        <v/>
      </c>
      <c r="I54" s="415" t="str">
        <f>IF('Data AHUH'!I54=0,"",'Data AHUH'!I54)</f>
        <v/>
      </c>
      <c r="J54" s="415" t="str">
        <f>IF('Data AHUH'!J54=0,"",'Data AHUH'!J54)</f>
        <v/>
      </c>
      <c r="K54" s="415" t="str">
        <f>IF('Data AHUH'!K54=0,"",'Data AHUH'!K54)</f>
        <v/>
      </c>
      <c r="L54" s="415" t="str">
        <f>IF('Data AHUH'!L54=0,"",'Data AHUH'!L54)</f>
        <v/>
      </c>
      <c r="M54" s="415" t="str">
        <f>IF('Data AHUH'!M54=0,"",'Data AHUH'!M54)</f>
        <v/>
      </c>
      <c r="N54" s="415" t="str">
        <f>IF('Data AHUH'!N54=0,"",'Data AHUH'!N54)</f>
        <v/>
      </c>
      <c r="O54" s="415" t="str">
        <f>IF('Data AHUH'!O54=0,"",'Data AHUH'!O54)</f>
        <v/>
      </c>
      <c r="P54" s="415" t="str">
        <f>IF('Data AHUH'!P54=0,"",'Data AHUH'!P54)</f>
        <v/>
      </c>
      <c r="Q54" s="415" t="str">
        <f>IF('Data AHUH'!Q54=0,"",'Data AHUH'!Q54)</f>
        <v/>
      </c>
      <c r="R54" s="415" t="str">
        <f>IF('Data AHUH'!R54=0,"",'Data AHUH'!R54)</f>
        <v/>
      </c>
      <c r="S54" s="415" t="str">
        <f>IF('Data AHUH'!S54=0,"",'Data AHUH'!S54)</f>
        <v/>
      </c>
      <c r="T54" s="415" t="str">
        <f>IF('Data AHUH'!T54=0,"",'Data AHUH'!T54)</f>
        <v/>
      </c>
      <c r="U54" s="415" t="str">
        <f>IF('Data AHUH'!U54=0,"",'Data AHUH'!U54)</f>
        <v/>
      </c>
      <c r="V54" s="415" t="str">
        <f>IF('Data AHUH'!V54=0,"",'Data AHUH'!V54)</f>
        <v/>
      </c>
      <c r="W54" s="415" t="str">
        <f>IF('Data AHUH'!W54=0,"",'Data AHUH'!W54)</f>
        <v/>
      </c>
      <c r="X54" s="267" t="str">
        <f>IF('Data AHUH'!X54=0,"",'Data AHUH'!X54)</f>
        <v/>
      </c>
      <c r="Y54" s="267" t="str">
        <f>IF('Data AHUH'!Y54=0,"",'Data AHUH'!Y54)</f>
        <v/>
      </c>
      <c r="Z54" s="267" t="str">
        <f t="shared" si="0"/>
        <v/>
      </c>
      <c r="AA54" s="412" t="str">
        <f t="shared" si="1"/>
        <v/>
      </c>
      <c r="AB54" s="75"/>
      <c r="AC54" s="71"/>
    </row>
    <row r="55" spans="2:29" s="82" customFormat="1" ht="18" customHeight="1">
      <c r="B55" s="57">
        <v>42</v>
      </c>
      <c r="C55" s="416" t="str">
        <f>IF(Data!D56=0,"",Data!D56)</f>
        <v/>
      </c>
      <c r="D55" s="415" t="str">
        <f>IF('Data AHUH'!D55=0,"",'Data AHUH'!D55)</f>
        <v/>
      </c>
      <c r="E55" s="415" t="str">
        <f>IF('Data AHUH'!E55=0,"",'Data AHUH'!E55)</f>
        <v/>
      </c>
      <c r="F55" s="415" t="str">
        <f>IF('Data AHUH'!F55=0,"",'Data AHUH'!F55)</f>
        <v/>
      </c>
      <c r="G55" s="415" t="str">
        <f>IF('Data AHUH'!G55=0,"",'Data AHUH'!G55)</f>
        <v/>
      </c>
      <c r="H55" s="415" t="str">
        <f>IF('Data AHUH'!H55=0,"",'Data AHUH'!H55)</f>
        <v/>
      </c>
      <c r="I55" s="415" t="str">
        <f>IF('Data AHUH'!I55=0,"",'Data AHUH'!I55)</f>
        <v/>
      </c>
      <c r="J55" s="415" t="str">
        <f>IF('Data AHUH'!J55=0,"",'Data AHUH'!J55)</f>
        <v/>
      </c>
      <c r="K55" s="415" t="str">
        <f>IF('Data AHUH'!K55=0,"",'Data AHUH'!K55)</f>
        <v/>
      </c>
      <c r="L55" s="415" t="str">
        <f>IF('Data AHUH'!L55=0,"",'Data AHUH'!L55)</f>
        <v/>
      </c>
      <c r="M55" s="415" t="str">
        <f>IF('Data AHUH'!M55=0,"",'Data AHUH'!M55)</f>
        <v/>
      </c>
      <c r="N55" s="415" t="str">
        <f>IF('Data AHUH'!N55=0,"",'Data AHUH'!N55)</f>
        <v/>
      </c>
      <c r="O55" s="415" t="str">
        <f>IF('Data AHUH'!O55=0,"",'Data AHUH'!O55)</f>
        <v/>
      </c>
      <c r="P55" s="415" t="str">
        <f>IF('Data AHUH'!P55=0,"",'Data AHUH'!P55)</f>
        <v/>
      </c>
      <c r="Q55" s="415" t="str">
        <f>IF('Data AHUH'!Q55=0,"",'Data AHUH'!Q55)</f>
        <v/>
      </c>
      <c r="R55" s="415" t="str">
        <f>IF('Data AHUH'!R55=0,"",'Data AHUH'!R55)</f>
        <v/>
      </c>
      <c r="S55" s="415" t="str">
        <f>IF('Data AHUH'!S55=0,"",'Data AHUH'!S55)</f>
        <v/>
      </c>
      <c r="T55" s="415" t="str">
        <f>IF('Data AHUH'!T55=0,"",'Data AHUH'!T55)</f>
        <v/>
      </c>
      <c r="U55" s="415" t="str">
        <f>IF('Data AHUH'!U55=0,"",'Data AHUH'!U55)</f>
        <v/>
      </c>
      <c r="V55" s="415" t="str">
        <f>IF('Data AHUH'!V55=0,"",'Data AHUH'!V55)</f>
        <v/>
      </c>
      <c r="W55" s="415" t="str">
        <f>IF('Data AHUH'!W55=0,"",'Data AHUH'!W55)</f>
        <v/>
      </c>
      <c r="X55" s="267" t="str">
        <f>IF('Data AHUH'!X55=0,"",'Data AHUH'!X55)</f>
        <v/>
      </c>
      <c r="Y55" s="267" t="str">
        <f>IF('Data AHUH'!Y55=0,"",'Data AHUH'!Y55)</f>
        <v/>
      </c>
      <c r="Z55" s="267" t="str">
        <f t="shared" si="0"/>
        <v/>
      </c>
      <c r="AA55" s="412" t="str">
        <f t="shared" si="1"/>
        <v/>
      </c>
      <c r="AB55" s="75"/>
      <c r="AC55" s="71"/>
    </row>
    <row r="56" spans="2:29" s="82" customFormat="1" ht="18" customHeight="1">
      <c r="B56" s="57">
        <v>43</v>
      </c>
      <c r="C56" s="416" t="str">
        <f>IF(Data!D57=0,"",Data!D57)</f>
        <v/>
      </c>
      <c r="D56" s="415" t="str">
        <f>IF('Data AHUH'!D56=0,"",'Data AHUH'!D56)</f>
        <v/>
      </c>
      <c r="E56" s="415" t="str">
        <f>IF('Data AHUH'!E56=0,"",'Data AHUH'!E56)</f>
        <v/>
      </c>
      <c r="F56" s="415" t="str">
        <f>IF('Data AHUH'!F56=0,"",'Data AHUH'!F56)</f>
        <v/>
      </c>
      <c r="G56" s="415" t="str">
        <f>IF('Data AHUH'!G56=0,"",'Data AHUH'!G56)</f>
        <v/>
      </c>
      <c r="H56" s="415" t="str">
        <f>IF('Data AHUH'!H56=0,"",'Data AHUH'!H56)</f>
        <v/>
      </c>
      <c r="I56" s="415" t="str">
        <f>IF('Data AHUH'!I56=0,"",'Data AHUH'!I56)</f>
        <v/>
      </c>
      <c r="J56" s="415" t="str">
        <f>IF('Data AHUH'!J56=0,"",'Data AHUH'!J56)</f>
        <v/>
      </c>
      <c r="K56" s="415" t="str">
        <f>IF('Data AHUH'!K56=0,"",'Data AHUH'!K56)</f>
        <v/>
      </c>
      <c r="L56" s="415" t="str">
        <f>IF('Data AHUH'!L56=0,"",'Data AHUH'!L56)</f>
        <v/>
      </c>
      <c r="M56" s="415" t="str">
        <f>IF('Data AHUH'!M56=0,"",'Data AHUH'!M56)</f>
        <v/>
      </c>
      <c r="N56" s="415" t="str">
        <f>IF('Data AHUH'!N56=0,"",'Data AHUH'!N56)</f>
        <v/>
      </c>
      <c r="O56" s="415" t="str">
        <f>IF('Data AHUH'!O56=0,"",'Data AHUH'!O56)</f>
        <v/>
      </c>
      <c r="P56" s="415" t="str">
        <f>IF('Data AHUH'!P56=0,"",'Data AHUH'!P56)</f>
        <v/>
      </c>
      <c r="Q56" s="415" t="str">
        <f>IF('Data AHUH'!Q56=0,"",'Data AHUH'!Q56)</f>
        <v/>
      </c>
      <c r="R56" s="415" t="str">
        <f>IF('Data AHUH'!R56=0,"",'Data AHUH'!R56)</f>
        <v/>
      </c>
      <c r="S56" s="415" t="str">
        <f>IF('Data AHUH'!S56=0,"",'Data AHUH'!S56)</f>
        <v/>
      </c>
      <c r="T56" s="415" t="str">
        <f>IF('Data AHUH'!T56=0,"",'Data AHUH'!T56)</f>
        <v/>
      </c>
      <c r="U56" s="415" t="str">
        <f>IF('Data AHUH'!U56=0,"",'Data AHUH'!U56)</f>
        <v/>
      </c>
      <c r="V56" s="415" t="str">
        <f>IF('Data AHUH'!V56=0,"",'Data AHUH'!V56)</f>
        <v/>
      </c>
      <c r="W56" s="415" t="str">
        <f>IF('Data AHUH'!W56=0,"",'Data AHUH'!W56)</f>
        <v/>
      </c>
      <c r="X56" s="267" t="str">
        <f>IF('Data AHUH'!X56=0,"",'Data AHUH'!X56)</f>
        <v/>
      </c>
      <c r="Y56" s="267" t="str">
        <f>IF('Data AHUH'!Y56=0,"",'Data AHUH'!Y56)</f>
        <v/>
      </c>
      <c r="Z56" s="267" t="str">
        <f t="shared" si="0"/>
        <v/>
      </c>
      <c r="AA56" s="412" t="str">
        <f t="shared" si="1"/>
        <v/>
      </c>
      <c r="AB56" s="75"/>
      <c r="AC56" s="71"/>
    </row>
    <row r="57" spans="2:29" s="82" customFormat="1" ht="18" customHeight="1">
      <c r="B57" s="57">
        <v>44</v>
      </c>
      <c r="C57" s="416" t="str">
        <f>IF(Data!D58=0,"",Data!D58)</f>
        <v/>
      </c>
      <c r="D57" s="415" t="str">
        <f>IF('Data AHUH'!D57=0,"",'Data AHUH'!D57)</f>
        <v/>
      </c>
      <c r="E57" s="415" t="str">
        <f>IF('Data AHUH'!E57=0,"",'Data AHUH'!E57)</f>
        <v/>
      </c>
      <c r="F57" s="415" t="str">
        <f>IF('Data AHUH'!F57=0,"",'Data AHUH'!F57)</f>
        <v/>
      </c>
      <c r="G57" s="415" t="str">
        <f>IF('Data AHUH'!G57=0,"",'Data AHUH'!G57)</f>
        <v/>
      </c>
      <c r="H57" s="415" t="str">
        <f>IF('Data AHUH'!H57=0,"",'Data AHUH'!H57)</f>
        <v/>
      </c>
      <c r="I57" s="415" t="str">
        <f>IF('Data AHUH'!I57=0,"",'Data AHUH'!I57)</f>
        <v/>
      </c>
      <c r="J57" s="415" t="str">
        <f>IF('Data AHUH'!J57=0,"",'Data AHUH'!J57)</f>
        <v/>
      </c>
      <c r="K57" s="415" t="str">
        <f>IF('Data AHUH'!K57=0,"",'Data AHUH'!K57)</f>
        <v/>
      </c>
      <c r="L57" s="415" t="str">
        <f>IF('Data AHUH'!L57=0,"",'Data AHUH'!L57)</f>
        <v/>
      </c>
      <c r="M57" s="415" t="str">
        <f>IF('Data AHUH'!M57=0,"",'Data AHUH'!M57)</f>
        <v/>
      </c>
      <c r="N57" s="415" t="str">
        <f>IF('Data AHUH'!N57=0,"",'Data AHUH'!N57)</f>
        <v/>
      </c>
      <c r="O57" s="415" t="str">
        <f>IF('Data AHUH'!O57=0,"",'Data AHUH'!O57)</f>
        <v/>
      </c>
      <c r="P57" s="415" t="str">
        <f>IF('Data AHUH'!P57=0,"",'Data AHUH'!P57)</f>
        <v/>
      </c>
      <c r="Q57" s="415" t="str">
        <f>IF('Data AHUH'!Q57=0,"",'Data AHUH'!Q57)</f>
        <v/>
      </c>
      <c r="R57" s="415" t="str">
        <f>IF('Data AHUH'!R57=0,"",'Data AHUH'!R57)</f>
        <v/>
      </c>
      <c r="S57" s="415" t="str">
        <f>IF('Data AHUH'!S57=0,"",'Data AHUH'!S57)</f>
        <v/>
      </c>
      <c r="T57" s="415" t="str">
        <f>IF('Data AHUH'!T57=0,"",'Data AHUH'!T57)</f>
        <v/>
      </c>
      <c r="U57" s="415" t="str">
        <f>IF('Data AHUH'!U57=0,"",'Data AHUH'!U57)</f>
        <v/>
      </c>
      <c r="V57" s="415" t="str">
        <f>IF('Data AHUH'!V57=0,"",'Data AHUH'!V57)</f>
        <v/>
      </c>
      <c r="W57" s="415" t="str">
        <f>IF('Data AHUH'!W57=0,"",'Data AHUH'!W57)</f>
        <v/>
      </c>
      <c r="X57" s="267" t="str">
        <f>IF('Data AHUH'!X57=0,"",'Data AHUH'!X57)</f>
        <v/>
      </c>
      <c r="Y57" s="267" t="str">
        <f>IF('Data AHUH'!Y57=0,"",'Data AHUH'!Y57)</f>
        <v/>
      </c>
      <c r="Z57" s="267" t="str">
        <f t="shared" si="0"/>
        <v/>
      </c>
      <c r="AA57" s="412" t="str">
        <f t="shared" si="1"/>
        <v/>
      </c>
      <c r="AB57" s="75"/>
      <c r="AC57" s="71"/>
    </row>
    <row r="58" spans="2:29" s="82" customFormat="1" ht="18" customHeight="1">
      <c r="B58" s="57">
        <v>45</v>
      </c>
      <c r="C58" s="416" t="str">
        <f>IF(Data!D59=0,"",Data!D59)</f>
        <v/>
      </c>
      <c r="D58" s="415" t="str">
        <f>IF('Data AHUH'!D58=0,"",'Data AHUH'!D58)</f>
        <v/>
      </c>
      <c r="E58" s="415" t="str">
        <f>IF('Data AHUH'!E58=0,"",'Data AHUH'!E58)</f>
        <v/>
      </c>
      <c r="F58" s="415" t="str">
        <f>IF('Data AHUH'!F58=0,"",'Data AHUH'!F58)</f>
        <v/>
      </c>
      <c r="G58" s="415" t="str">
        <f>IF('Data AHUH'!G58=0,"",'Data AHUH'!G58)</f>
        <v/>
      </c>
      <c r="H58" s="415" t="str">
        <f>IF('Data AHUH'!H58=0,"",'Data AHUH'!H58)</f>
        <v/>
      </c>
      <c r="I58" s="415" t="str">
        <f>IF('Data AHUH'!I58=0,"",'Data AHUH'!I58)</f>
        <v/>
      </c>
      <c r="J58" s="415" t="str">
        <f>IF('Data AHUH'!J58=0,"",'Data AHUH'!J58)</f>
        <v/>
      </c>
      <c r="K58" s="415" t="str">
        <f>IF('Data AHUH'!K58=0,"",'Data AHUH'!K58)</f>
        <v/>
      </c>
      <c r="L58" s="415" t="str">
        <f>IF('Data AHUH'!L58=0,"",'Data AHUH'!L58)</f>
        <v/>
      </c>
      <c r="M58" s="415" t="str">
        <f>IF('Data AHUH'!M58=0,"",'Data AHUH'!M58)</f>
        <v/>
      </c>
      <c r="N58" s="415" t="str">
        <f>IF('Data AHUH'!N58=0,"",'Data AHUH'!N58)</f>
        <v/>
      </c>
      <c r="O58" s="415" t="str">
        <f>IF('Data AHUH'!O58=0,"",'Data AHUH'!O58)</f>
        <v/>
      </c>
      <c r="P58" s="415" t="str">
        <f>IF('Data AHUH'!P58=0,"",'Data AHUH'!P58)</f>
        <v/>
      </c>
      <c r="Q58" s="415" t="str">
        <f>IF('Data AHUH'!Q58=0,"",'Data AHUH'!Q58)</f>
        <v/>
      </c>
      <c r="R58" s="415" t="str">
        <f>IF('Data AHUH'!R58=0,"",'Data AHUH'!R58)</f>
        <v/>
      </c>
      <c r="S58" s="415" t="str">
        <f>IF('Data AHUH'!S58=0,"",'Data AHUH'!S58)</f>
        <v/>
      </c>
      <c r="T58" s="415" t="str">
        <f>IF('Data AHUH'!T58=0,"",'Data AHUH'!T58)</f>
        <v/>
      </c>
      <c r="U58" s="415" t="str">
        <f>IF('Data AHUH'!U58=0,"",'Data AHUH'!U58)</f>
        <v/>
      </c>
      <c r="V58" s="415" t="str">
        <f>IF('Data AHUH'!V58=0,"",'Data AHUH'!V58)</f>
        <v/>
      </c>
      <c r="W58" s="415" t="str">
        <f>IF('Data AHUH'!W58=0,"",'Data AHUH'!W58)</f>
        <v/>
      </c>
      <c r="X58" s="267" t="str">
        <f>IF('Data AHUH'!X58=0,"",'Data AHUH'!X58)</f>
        <v/>
      </c>
      <c r="Y58" s="267" t="str">
        <f>IF('Data AHUH'!Y58=0,"",'Data AHUH'!Y58)</f>
        <v/>
      </c>
      <c r="Z58" s="267" t="str">
        <f t="shared" si="0"/>
        <v/>
      </c>
      <c r="AA58" s="412" t="str">
        <f t="shared" si="1"/>
        <v/>
      </c>
      <c r="AB58" s="75"/>
      <c r="AC58" s="71"/>
    </row>
    <row r="59" spans="2:29" s="82" customFormat="1" ht="18" customHeight="1">
      <c r="B59" s="57">
        <v>46</v>
      </c>
      <c r="C59" s="416" t="str">
        <f>IF(Data!D60=0,"",Data!D60)</f>
        <v/>
      </c>
      <c r="D59" s="415" t="str">
        <f>IF('Data AHUH'!D59=0,"",'Data AHUH'!D59)</f>
        <v/>
      </c>
      <c r="E59" s="415" t="str">
        <f>IF('Data AHUH'!E59=0,"",'Data AHUH'!E59)</f>
        <v/>
      </c>
      <c r="F59" s="415" t="str">
        <f>IF('Data AHUH'!F59=0,"",'Data AHUH'!F59)</f>
        <v/>
      </c>
      <c r="G59" s="415" t="str">
        <f>IF('Data AHUH'!G59=0,"",'Data AHUH'!G59)</f>
        <v/>
      </c>
      <c r="H59" s="415" t="str">
        <f>IF('Data AHUH'!H59=0,"",'Data AHUH'!H59)</f>
        <v/>
      </c>
      <c r="I59" s="415" t="str">
        <f>IF('Data AHUH'!I59=0,"",'Data AHUH'!I59)</f>
        <v/>
      </c>
      <c r="J59" s="415" t="str">
        <f>IF('Data AHUH'!J59=0,"",'Data AHUH'!J59)</f>
        <v/>
      </c>
      <c r="K59" s="415" t="str">
        <f>IF('Data AHUH'!K59=0,"",'Data AHUH'!K59)</f>
        <v/>
      </c>
      <c r="L59" s="415" t="str">
        <f>IF('Data AHUH'!L59=0,"",'Data AHUH'!L59)</f>
        <v/>
      </c>
      <c r="M59" s="415" t="str">
        <f>IF('Data AHUH'!M59=0,"",'Data AHUH'!M59)</f>
        <v/>
      </c>
      <c r="N59" s="415" t="str">
        <f>IF('Data AHUH'!N59=0,"",'Data AHUH'!N59)</f>
        <v/>
      </c>
      <c r="O59" s="415" t="str">
        <f>IF('Data AHUH'!O59=0,"",'Data AHUH'!O59)</f>
        <v/>
      </c>
      <c r="P59" s="415" t="str">
        <f>IF('Data AHUH'!P59=0,"",'Data AHUH'!P59)</f>
        <v/>
      </c>
      <c r="Q59" s="415" t="str">
        <f>IF('Data AHUH'!Q59=0,"",'Data AHUH'!Q59)</f>
        <v/>
      </c>
      <c r="R59" s="415" t="str">
        <f>IF('Data AHUH'!R59=0,"",'Data AHUH'!R59)</f>
        <v/>
      </c>
      <c r="S59" s="415" t="str">
        <f>IF('Data AHUH'!S59=0,"",'Data AHUH'!S59)</f>
        <v/>
      </c>
      <c r="T59" s="415" t="str">
        <f>IF('Data AHUH'!T59=0,"",'Data AHUH'!T59)</f>
        <v/>
      </c>
      <c r="U59" s="415" t="str">
        <f>IF('Data AHUH'!U59=0,"",'Data AHUH'!U59)</f>
        <v/>
      </c>
      <c r="V59" s="415" t="str">
        <f>IF('Data AHUH'!V59=0,"",'Data AHUH'!V59)</f>
        <v/>
      </c>
      <c r="W59" s="415" t="str">
        <f>IF('Data AHUH'!W59=0,"",'Data AHUH'!W59)</f>
        <v/>
      </c>
      <c r="X59" s="267" t="str">
        <f>IF('Data AHUH'!X59=0,"",'Data AHUH'!X59)</f>
        <v/>
      </c>
      <c r="Y59" s="267" t="str">
        <f>IF('Data AHUH'!Y59=0,"",'Data AHUH'!Y59)</f>
        <v/>
      </c>
      <c r="Z59" s="267" t="str">
        <f t="shared" si="0"/>
        <v/>
      </c>
      <c r="AA59" s="412" t="str">
        <f t="shared" si="1"/>
        <v/>
      </c>
      <c r="AB59" s="75"/>
      <c r="AC59" s="71"/>
    </row>
    <row r="60" spans="2:29" s="82" customFormat="1" ht="18" customHeight="1">
      <c r="B60" s="57">
        <v>47</v>
      </c>
      <c r="C60" s="416" t="str">
        <f>IF(Data!D61=0,"",Data!D61)</f>
        <v/>
      </c>
      <c r="D60" s="415" t="str">
        <f>IF('Data AHUH'!D60=0,"",'Data AHUH'!D60)</f>
        <v/>
      </c>
      <c r="E60" s="415" t="str">
        <f>IF('Data AHUH'!E60=0,"",'Data AHUH'!E60)</f>
        <v/>
      </c>
      <c r="F60" s="415" t="str">
        <f>IF('Data AHUH'!F60=0,"",'Data AHUH'!F60)</f>
        <v/>
      </c>
      <c r="G60" s="415" t="str">
        <f>IF('Data AHUH'!G60=0,"",'Data AHUH'!G60)</f>
        <v/>
      </c>
      <c r="H60" s="415" t="str">
        <f>IF('Data AHUH'!H60=0,"",'Data AHUH'!H60)</f>
        <v/>
      </c>
      <c r="I60" s="415" t="str">
        <f>IF('Data AHUH'!I60=0,"",'Data AHUH'!I60)</f>
        <v/>
      </c>
      <c r="J60" s="415" t="str">
        <f>IF('Data AHUH'!J60=0,"",'Data AHUH'!J60)</f>
        <v/>
      </c>
      <c r="K60" s="415" t="str">
        <f>IF('Data AHUH'!K60=0,"",'Data AHUH'!K60)</f>
        <v/>
      </c>
      <c r="L60" s="415" t="str">
        <f>IF('Data AHUH'!L60=0,"",'Data AHUH'!L60)</f>
        <v/>
      </c>
      <c r="M60" s="415" t="str">
        <f>IF('Data AHUH'!M60=0,"",'Data AHUH'!M60)</f>
        <v/>
      </c>
      <c r="N60" s="415" t="str">
        <f>IF('Data AHUH'!N60=0,"",'Data AHUH'!N60)</f>
        <v/>
      </c>
      <c r="O60" s="415" t="str">
        <f>IF('Data AHUH'!O60=0,"",'Data AHUH'!O60)</f>
        <v/>
      </c>
      <c r="P60" s="415" t="str">
        <f>IF('Data AHUH'!P60=0,"",'Data AHUH'!P60)</f>
        <v/>
      </c>
      <c r="Q60" s="415" t="str">
        <f>IF('Data AHUH'!Q60=0,"",'Data AHUH'!Q60)</f>
        <v/>
      </c>
      <c r="R60" s="415" t="str">
        <f>IF('Data AHUH'!R60=0,"",'Data AHUH'!R60)</f>
        <v/>
      </c>
      <c r="S60" s="415" t="str">
        <f>IF('Data AHUH'!S60=0,"",'Data AHUH'!S60)</f>
        <v/>
      </c>
      <c r="T60" s="415" t="str">
        <f>IF('Data AHUH'!T60=0,"",'Data AHUH'!T60)</f>
        <v/>
      </c>
      <c r="U60" s="415" t="str">
        <f>IF('Data AHUH'!U60=0,"",'Data AHUH'!U60)</f>
        <v/>
      </c>
      <c r="V60" s="415" t="str">
        <f>IF('Data AHUH'!V60=0,"",'Data AHUH'!V60)</f>
        <v/>
      </c>
      <c r="W60" s="415" t="str">
        <f>IF('Data AHUH'!W60=0,"",'Data AHUH'!W60)</f>
        <v/>
      </c>
      <c r="X60" s="267" t="str">
        <f>IF('Data AHUH'!X60=0,"",'Data AHUH'!X60)</f>
        <v/>
      </c>
      <c r="Y60" s="267" t="str">
        <f>IF('Data AHUH'!Y60=0,"",'Data AHUH'!Y60)</f>
        <v/>
      </c>
      <c r="Z60" s="267" t="str">
        <f t="shared" si="0"/>
        <v/>
      </c>
      <c r="AA60" s="412" t="str">
        <f t="shared" si="1"/>
        <v/>
      </c>
      <c r="AB60" s="75"/>
      <c r="AC60" s="71"/>
    </row>
    <row r="61" spans="2:29" s="82" customFormat="1" ht="18" customHeight="1">
      <c r="B61" s="57">
        <v>48</v>
      </c>
      <c r="C61" s="416" t="str">
        <f>IF(Data!D62=0,"",Data!D62)</f>
        <v/>
      </c>
      <c r="D61" s="415" t="str">
        <f>IF('Data AHUH'!D61=0,"",'Data AHUH'!D61)</f>
        <v/>
      </c>
      <c r="E61" s="415" t="str">
        <f>IF('Data AHUH'!E61=0,"",'Data AHUH'!E61)</f>
        <v/>
      </c>
      <c r="F61" s="415" t="str">
        <f>IF('Data AHUH'!F61=0,"",'Data AHUH'!F61)</f>
        <v/>
      </c>
      <c r="G61" s="415" t="str">
        <f>IF('Data AHUH'!G61=0,"",'Data AHUH'!G61)</f>
        <v/>
      </c>
      <c r="H61" s="415" t="str">
        <f>IF('Data AHUH'!H61=0,"",'Data AHUH'!H61)</f>
        <v/>
      </c>
      <c r="I61" s="415" t="str">
        <f>IF('Data AHUH'!I61=0,"",'Data AHUH'!I61)</f>
        <v/>
      </c>
      <c r="J61" s="415" t="str">
        <f>IF('Data AHUH'!J61=0,"",'Data AHUH'!J61)</f>
        <v/>
      </c>
      <c r="K61" s="415" t="str">
        <f>IF('Data AHUH'!K61=0,"",'Data AHUH'!K61)</f>
        <v/>
      </c>
      <c r="L61" s="415" t="str">
        <f>IF('Data AHUH'!L61=0,"",'Data AHUH'!L61)</f>
        <v/>
      </c>
      <c r="M61" s="415" t="str">
        <f>IF('Data AHUH'!M61=0,"",'Data AHUH'!M61)</f>
        <v/>
      </c>
      <c r="N61" s="415" t="str">
        <f>IF('Data AHUH'!N61=0,"",'Data AHUH'!N61)</f>
        <v/>
      </c>
      <c r="O61" s="415" t="str">
        <f>IF('Data AHUH'!O61=0,"",'Data AHUH'!O61)</f>
        <v/>
      </c>
      <c r="P61" s="415" t="str">
        <f>IF('Data AHUH'!P61=0,"",'Data AHUH'!P61)</f>
        <v/>
      </c>
      <c r="Q61" s="415" t="str">
        <f>IF('Data AHUH'!Q61=0,"",'Data AHUH'!Q61)</f>
        <v/>
      </c>
      <c r="R61" s="415" t="str">
        <f>IF('Data AHUH'!R61=0,"",'Data AHUH'!R61)</f>
        <v/>
      </c>
      <c r="S61" s="415" t="str">
        <f>IF('Data AHUH'!S61=0,"",'Data AHUH'!S61)</f>
        <v/>
      </c>
      <c r="T61" s="415" t="str">
        <f>IF('Data AHUH'!T61=0,"",'Data AHUH'!T61)</f>
        <v/>
      </c>
      <c r="U61" s="415" t="str">
        <f>IF('Data AHUH'!U61=0,"",'Data AHUH'!U61)</f>
        <v/>
      </c>
      <c r="V61" s="415" t="str">
        <f>IF('Data AHUH'!V61=0,"",'Data AHUH'!V61)</f>
        <v/>
      </c>
      <c r="W61" s="415" t="str">
        <f>IF('Data AHUH'!W61=0,"",'Data AHUH'!W61)</f>
        <v/>
      </c>
      <c r="X61" s="267" t="str">
        <f>IF('Data AHUH'!X61=0,"",'Data AHUH'!X61)</f>
        <v/>
      </c>
      <c r="Y61" s="267" t="str">
        <f>IF('Data AHUH'!Y61=0,"",'Data AHUH'!Y61)</f>
        <v/>
      </c>
      <c r="Z61" s="267" t="str">
        <f t="shared" si="0"/>
        <v/>
      </c>
      <c r="AA61" s="412" t="str">
        <f t="shared" si="1"/>
        <v/>
      </c>
      <c r="AB61" s="75"/>
      <c r="AC61" s="71"/>
    </row>
    <row r="62" spans="2:29" s="82" customFormat="1" ht="18" customHeight="1">
      <c r="B62" s="57">
        <v>49</v>
      </c>
      <c r="C62" s="416" t="str">
        <f>IF(Data!D63=0,"",Data!D63)</f>
        <v/>
      </c>
      <c r="D62" s="415" t="str">
        <f>IF('Data AHUH'!D62=0,"",'Data AHUH'!D62)</f>
        <v/>
      </c>
      <c r="E62" s="415" t="str">
        <f>IF('Data AHUH'!E62=0,"",'Data AHUH'!E62)</f>
        <v/>
      </c>
      <c r="F62" s="415" t="str">
        <f>IF('Data AHUH'!F62=0,"",'Data AHUH'!F62)</f>
        <v/>
      </c>
      <c r="G62" s="415" t="str">
        <f>IF('Data AHUH'!G62=0,"",'Data AHUH'!G62)</f>
        <v/>
      </c>
      <c r="H62" s="415" t="str">
        <f>IF('Data AHUH'!H62=0,"",'Data AHUH'!H62)</f>
        <v/>
      </c>
      <c r="I62" s="415" t="str">
        <f>IF('Data AHUH'!I62=0,"",'Data AHUH'!I62)</f>
        <v/>
      </c>
      <c r="J62" s="415" t="str">
        <f>IF('Data AHUH'!J62=0,"",'Data AHUH'!J62)</f>
        <v/>
      </c>
      <c r="K62" s="415" t="str">
        <f>IF('Data AHUH'!K62=0,"",'Data AHUH'!K62)</f>
        <v/>
      </c>
      <c r="L62" s="415" t="str">
        <f>IF('Data AHUH'!L62=0,"",'Data AHUH'!L62)</f>
        <v/>
      </c>
      <c r="M62" s="415" t="str">
        <f>IF('Data AHUH'!M62=0,"",'Data AHUH'!M62)</f>
        <v/>
      </c>
      <c r="N62" s="415" t="str">
        <f>IF('Data AHUH'!N62=0,"",'Data AHUH'!N62)</f>
        <v/>
      </c>
      <c r="O62" s="415" t="str">
        <f>IF('Data AHUH'!O62=0,"",'Data AHUH'!O62)</f>
        <v/>
      </c>
      <c r="P62" s="415" t="str">
        <f>IF('Data AHUH'!P62=0,"",'Data AHUH'!P62)</f>
        <v/>
      </c>
      <c r="Q62" s="415" t="str">
        <f>IF('Data AHUH'!Q62=0,"",'Data AHUH'!Q62)</f>
        <v/>
      </c>
      <c r="R62" s="415" t="str">
        <f>IF('Data AHUH'!R62=0,"",'Data AHUH'!R62)</f>
        <v/>
      </c>
      <c r="S62" s="415" t="str">
        <f>IF('Data AHUH'!S62=0,"",'Data AHUH'!S62)</f>
        <v/>
      </c>
      <c r="T62" s="415" t="str">
        <f>IF('Data AHUH'!T62=0,"",'Data AHUH'!T62)</f>
        <v/>
      </c>
      <c r="U62" s="415" t="str">
        <f>IF('Data AHUH'!U62=0,"",'Data AHUH'!U62)</f>
        <v/>
      </c>
      <c r="V62" s="415" t="str">
        <f>IF('Data AHUH'!V62=0,"",'Data AHUH'!V62)</f>
        <v/>
      </c>
      <c r="W62" s="415" t="str">
        <f>IF('Data AHUH'!W62=0,"",'Data AHUH'!W62)</f>
        <v/>
      </c>
      <c r="X62" s="267" t="str">
        <f>IF('Data AHUH'!X62=0,"",'Data AHUH'!X62)</f>
        <v/>
      </c>
      <c r="Y62" s="267" t="str">
        <f>IF('Data AHUH'!Y62=0,"",'Data AHUH'!Y62)</f>
        <v/>
      </c>
      <c r="Z62" s="267" t="str">
        <f t="shared" si="0"/>
        <v/>
      </c>
      <c r="AA62" s="412" t="str">
        <f t="shared" si="1"/>
        <v/>
      </c>
      <c r="AB62" s="75"/>
      <c r="AC62" s="71"/>
    </row>
    <row r="63" spans="2:29" s="82" customFormat="1" ht="18" customHeight="1">
      <c r="B63" s="58">
        <v>50</v>
      </c>
      <c r="C63" s="416" t="str">
        <f>IF(Data!D64=0,"",Data!D64)</f>
        <v/>
      </c>
      <c r="D63" s="415" t="str">
        <f>IF('Data AHUH'!D63=0,"",'Data AHUH'!D63)</f>
        <v/>
      </c>
      <c r="E63" s="415" t="str">
        <f>IF('Data AHUH'!E63=0,"",'Data AHUH'!E63)</f>
        <v/>
      </c>
      <c r="F63" s="415" t="str">
        <f>IF('Data AHUH'!F63=0,"",'Data AHUH'!F63)</f>
        <v/>
      </c>
      <c r="G63" s="415" t="str">
        <f>IF('Data AHUH'!G63=0,"",'Data AHUH'!G63)</f>
        <v/>
      </c>
      <c r="H63" s="415" t="str">
        <f>IF('Data AHUH'!H63=0,"",'Data AHUH'!H63)</f>
        <v/>
      </c>
      <c r="I63" s="415" t="str">
        <f>IF('Data AHUH'!I63=0,"",'Data AHUH'!I63)</f>
        <v/>
      </c>
      <c r="J63" s="415" t="str">
        <f>IF('Data AHUH'!J63=0,"",'Data AHUH'!J63)</f>
        <v/>
      </c>
      <c r="K63" s="415" t="str">
        <f>IF('Data AHUH'!K63=0,"",'Data AHUH'!K63)</f>
        <v/>
      </c>
      <c r="L63" s="415" t="str">
        <f>IF('Data AHUH'!L63=0,"",'Data AHUH'!L63)</f>
        <v/>
      </c>
      <c r="M63" s="415" t="str">
        <f>IF('Data AHUH'!M63=0,"",'Data AHUH'!M63)</f>
        <v/>
      </c>
      <c r="N63" s="415" t="str">
        <f>IF('Data AHUH'!N63=0,"",'Data AHUH'!N63)</f>
        <v/>
      </c>
      <c r="O63" s="415" t="str">
        <f>IF('Data AHUH'!O63=0,"",'Data AHUH'!O63)</f>
        <v/>
      </c>
      <c r="P63" s="415" t="str">
        <f>IF('Data AHUH'!P63=0,"",'Data AHUH'!P63)</f>
        <v/>
      </c>
      <c r="Q63" s="415" t="str">
        <f>IF('Data AHUH'!Q63=0,"",'Data AHUH'!Q63)</f>
        <v/>
      </c>
      <c r="R63" s="415" t="str">
        <f>IF('Data AHUH'!R63=0,"",'Data AHUH'!R63)</f>
        <v/>
      </c>
      <c r="S63" s="415" t="str">
        <f>IF('Data AHUH'!S63=0,"",'Data AHUH'!S63)</f>
        <v/>
      </c>
      <c r="T63" s="415" t="str">
        <f>IF('Data AHUH'!T63=0,"",'Data AHUH'!T63)</f>
        <v/>
      </c>
      <c r="U63" s="415" t="str">
        <f>IF('Data AHUH'!U63=0,"",'Data AHUH'!U63)</f>
        <v/>
      </c>
      <c r="V63" s="415" t="str">
        <f>IF('Data AHUH'!V63=0,"",'Data AHUH'!V63)</f>
        <v/>
      </c>
      <c r="W63" s="415" t="str">
        <f>IF('Data AHUH'!W63=0,"",'Data AHUH'!W63)</f>
        <v/>
      </c>
      <c r="X63" s="267" t="str">
        <f>IF('Data AHUH'!X63=0,"",'Data AHUH'!X63)</f>
        <v/>
      </c>
      <c r="Y63" s="267" t="str">
        <f>IF('Data AHUH'!Y63=0,"",'Data AHUH'!Y63)</f>
        <v/>
      </c>
      <c r="Z63" s="267" t="str">
        <f t="shared" si="0"/>
        <v/>
      </c>
      <c r="AA63" s="412" t="str">
        <f t="shared" si="1"/>
        <v/>
      </c>
      <c r="AB63" s="75"/>
      <c r="AC63" s="71"/>
    </row>
    <row r="64" spans="2:29" ht="20.100000000000001" customHeight="1">
      <c r="B64" s="119"/>
      <c r="C64" s="417" t="s">
        <v>105</v>
      </c>
      <c r="D64" s="260">
        <f>'Data AHUH'!T8</f>
        <v>37</v>
      </c>
      <c r="E64" s="418" t="s">
        <v>106</v>
      </c>
      <c r="F64" s="419"/>
      <c r="G64" s="419"/>
      <c r="H64" s="419"/>
      <c r="I64" s="419"/>
      <c r="J64" s="419"/>
      <c r="K64" s="419"/>
      <c r="L64" s="419"/>
      <c r="M64" s="419"/>
      <c r="N64" s="419"/>
      <c r="O64" s="419"/>
      <c r="P64" s="419"/>
      <c r="Q64" s="419"/>
      <c r="R64" s="419"/>
      <c r="S64" s="419"/>
      <c r="T64" s="419"/>
      <c r="U64" s="419"/>
      <c r="V64" s="419"/>
      <c r="W64" s="420"/>
      <c r="X64" s="419"/>
      <c r="Y64" s="419"/>
      <c r="Z64" s="421"/>
      <c r="AA64" s="444"/>
    </row>
    <row r="65" spans="2:27" ht="20.100000000000001" customHeight="1">
      <c r="B65" s="384"/>
      <c r="C65" s="422" t="s">
        <v>185</v>
      </c>
      <c r="D65" s="441">
        <f>IFERROR(VAR(D14:D63),"")</f>
        <v>57.507507507507484</v>
      </c>
      <c r="E65" s="441">
        <f t="shared" ref="E65:W65" si="2">IFERROR(VAR(E14:E63),"")</f>
        <v>44.306306306306297</v>
      </c>
      <c r="F65" s="441">
        <f t="shared" si="2"/>
        <v>57.507507507507484</v>
      </c>
      <c r="G65" s="441">
        <f t="shared" si="2"/>
        <v>44.306306306306297</v>
      </c>
      <c r="H65" s="441">
        <f t="shared" si="2"/>
        <v>57.507507507507484</v>
      </c>
      <c r="I65" s="441">
        <f t="shared" si="2"/>
        <v>44.306306306306297</v>
      </c>
      <c r="J65" s="441">
        <f t="shared" si="2"/>
        <v>57.507507507507484</v>
      </c>
      <c r="K65" s="441">
        <f t="shared" si="2"/>
        <v>44.306306306306297</v>
      </c>
      <c r="L65" s="441">
        <f t="shared" si="2"/>
        <v>44.306306306306297</v>
      </c>
      <c r="M65" s="441" t="str">
        <f t="shared" si="2"/>
        <v/>
      </c>
      <c r="N65" s="441" t="str">
        <f t="shared" si="2"/>
        <v/>
      </c>
      <c r="O65" s="441"/>
      <c r="P65" s="441"/>
      <c r="Q65" s="441"/>
      <c r="R65" s="441"/>
      <c r="S65" s="441"/>
      <c r="T65" s="441"/>
      <c r="U65" s="441"/>
      <c r="V65" s="441"/>
      <c r="W65" s="441" t="str">
        <f t="shared" si="2"/>
        <v/>
      </c>
      <c r="X65" s="442">
        <f>SUM(D65:W65)</f>
        <v>451.56156156156135</v>
      </c>
      <c r="Y65" s="443"/>
      <c r="Z65" s="443"/>
      <c r="AA65" s="445"/>
    </row>
    <row r="66" spans="2:27" ht="20.100000000000001" customHeight="1">
      <c r="B66" s="384"/>
      <c r="C66" s="422" t="s">
        <v>186</v>
      </c>
      <c r="D66" s="602">
        <f>VAR(X14:X63)</f>
        <v>3935.8858858858866</v>
      </c>
      <c r="E66" s="603"/>
      <c r="F66" s="606" t="s">
        <v>188</v>
      </c>
      <c r="G66" s="607"/>
      <c r="H66" s="607"/>
      <c r="I66" s="607"/>
      <c r="J66" s="607"/>
      <c r="K66" s="608"/>
      <c r="L66" s="423"/>
      <c r="M66" s="424"/>
      <c r="N66" s="424"/>
      <c r="O66" s="424"/>
      <c r="P66" s="424"/>
      <c r="Q66" s="424"/>
      <c r="R66" s="424"/>
      <c r="S66" s="424"/>
      <c r="T66" s="424"/>
      <c r="U66" s="424"/>
      <c r="V66" s="424"/>
      <c r="W66" s="425"/>
      <c r="X66" s="424"/>
      <c r="Y66" s="424"/>
      <c r="Z66" s="424"/>
      <c r="AA66" s="426"/>
    </row>
    <row r="67" spans="2:27" ht="20.100000000000001" customHeight="1">
      <c r="B67" s="384"/>
      <c r="C67" s="422" t="s">
        <v>187</v>
      </c>
      <c r="D67" s="604">
        <f>(5/4)*(1-X65/D66)</f>
        <v>1.1065883340327318</v>
      </c>
      <c r="E67" s="605"/>
      <c r="F67" s="609" t="str">
        <f>IF(D67&lt;=0.2,"Sangat Rendah",IF(D67&lt;=0.4,"Rendah",IF(D67&lt;=0.6,"Sedang",IF(D67&lt;=0.8,"Tinggi","Sangat Tinggi"))))</f>
        <v>Sangat Tinggi</v>
      </c>
      <c r="G67" s="610"/>
      <c r="H67" s="610"/>
      <c r="I67" s="610"/>
      <c r="J67" s="610"/>
      <c r="K67" s="611"/>
      <c r="L67" s="427"/>
      <c r="M67" s="426"/>
      <c r="N67" s="426"/>
      <c r="O67" s="426"/>
      <c r="P67" s="426"/>
      <c r="Q67" s="426"/>
      <c r="R67" s="426"/>
      <c r="S67" s="426"/>
      <c r="T67" s="426"/>
      <c r="U67" s="426"/>
      <c r="V67" s="426"/>
      <c r="W67" s="428"/>
      <c r="X67" s="426"/>
      <c r="Y67" s="426"/>
      <c r="Z67" s="426"/>
      <c r="AA67" s="426"/>
    </row>
    <row r="68" spans="2:27" ht="20.100000000000001" customHeight="1">
      <c r="B68" s="576" t="s">
        <v>207</v>
      </c>
      <c r="C68" s="576"/>
      <c r="D68" s="590">
        <f>Z79</f>
        <v>0.99987198112188092</v>
      </c>
      <c r="E68" s="590"/>
      <c r="F68" s="591" t="str">
        <f>IF(D68&lt;=0.2,"Korelasi Sangat Rendah",IF(D67&lt;=0.4,"Korelasi Rendah",IF(D67&lt;=0.7,"Korelasi Cukup",IF(D67&lt;=0.9,"Korelasi Tinggi","Korelasi Sangat Tinggi"))))</f>
        <v>Korelasi Sangat Tinggi</v>
      </c>
      <c r="G68" s="592"/>
      <c r="H68" s="592"/>
      <c r="I68" s="592"/>
      <c r="J68" s="592"/>
      <c r="K68" s="593"/>
      <c r="L68" s="429"/>
      <c r="M68" s="429"/>
      <c r="N68" s="429"/>
      <c r="O68" s="429"/>
      <c r="P68" s="429"/>
      <c r="Q68" s="429"/>
      <c r="R68" s="429"/>
      <c r="S68" s="429"/>
      <c r="T68" s="429"/>
      <c r="U68" s="429"/>
      <c r="V68" s="429"/>
      <c r="W68" s="429"/>
      <c r="X68" s="426"/>
      <c r="Y68" s="426"/>
      <c r="Z68" s="426"/>
      <c r="AA68" s="426"/>
    </row>
    <row r="69" spans="2:27" ht="20.100000000000001" customHeight="1">
      <c r="B69" s="576"/>
      <c r="C69" s="576"/>
      <c r="D69" s="590"/>
      <c r="E69" s="590"/>
      <c r="F69" s="594"/>
      <c r="G69" s="595"/>
      <c r="H69" s="595"/>
      <c r="I69" s="595"/>
      <c r="J69" s="595"/>
      <c r="K69" s="596"/>
      <c r="L69" s="10"/>
      <c r="M69" s="10"/>
      <c r="N69" s="10"/>
      <c r="O69" s="406"/>
      <c r="P69" s="406"/>
      <c r="Q69" s="406"/>
      <c r="R69" s="406"/>
      <c r="S69" s="406"/>
      <c r="T69" s="406"/>
      <c r="U69" s="406"/>
      <c r="V69" s="406"/>
      <c r="W69" s="10"/>
      <c r="X69" s="13"/>
      <c r="Y69" s="13"/>
      <c r="Z69" s="13"/>
      <c r="AA69" s="13"/>
    </row>
    <row r="70" spans="2:27" ht="20.100000000000001" customHeight="1">
      <c r="B70" s="12"/>
      <c r="C70" s="368"/>
      <c r="D70" s="369"/>
      <c r="E70" s="369"/>
      <c r="F70" s="11"/>
      <c r="G70" s="11"/>
      <c r="H70" s="11"/>
      <c r="I70" s="11"/>
      <c r="J70" s="11"/>
      <c r="K70" s="11"/>
      <c r="L70" s="13"/>
      <c r="M70" s="13"/>
      <c r="N70" s="13"/>
      <c r="O70" s="13"/>
      <c r="P70" s="13"/>
      <c r="Q70" s="13"/>
      <c r="R70" s="13"/>
      <c r="S70" s="13"/>
      <c r="T70" s="13"/>
      <c r="U70" s="13"/>
      <c r="V70" s="13"/>
      <c r="W70" s="370"/>
      <c r="X70" s="13"/>
      <c r="Y70" s="13"/>
      <c r="Z70" s="13"/>
      <c r="AA70" s="13"/>
    </row>
    <row r="71" spans="2:27" ht="20.100000000000001" hidden="1" customHeight="1">
      <c r="B71" s="12"/>
      <c r="C71" s="371" t="s">
        <v>190</v>
      </c>
      <c r="D71" s="372">
        <f t="shared" ref="D71:W71" si="3">D13</f>
        <v>100</v>
      </c>
      <c r="E71" s="372">
        <f t="shared" si="3"/>
        <v>100</v>
      </c>
      <c r="F71" s="372">
        <f t="shared" si="3"/>
        <v>100</v>
      </c>
      <c r="G71" s="372">
        <f t="shared" si="3"/>
        <v>100</v>
      </c>
      <c r="H71" s="372">
        <f t="shared" si="3"/>
        <v>100</v>
      </c>
      <c r="I71" s="372">
        <f t="shared" si="3"/>
        <v>100</v>
      </c>
      <c r="J71" s="372">
        <f t="shared" si="3"/>
        <v>100</v>
      </c>
      <c r="K71" s="372">
        <f t="shared" si="3"/>
        <v>100</v>
      </c>
      <c r="L71" s="372">
        <f t="shared" si="3"/>
        <v>100</v>
      </c>
      <c r="M71" s="372">
        <f t="shared" si="3"/>
        <v>0</v>
      </c>
      <c r="N71" s="372">
        <f t="shared" si="3"/>
        <v>0</v>
      </c>
      <c r="O71" s="372"/>
      <c r="P71" s="372"/>
      <c r="Q71" s="372"/>
      <c r="R71" s="372"/>
      <c r="S71" s="372"/>
      <c r="T71" s="372"/>
      <c r="U71" s="372"/>
      <c r="V71" s="372"/>
      <c r="W71" s="372">
        <f t="shared" si="3"/>
        <v>0</v>
      </c>
      <c r="X71" s="372">
        <f>SUM(D71:W71)</f>
        <v>900</v>
      </c>
      <c r="Y71" s="13"/>
      <c r="Z71" s="13"/>
      <c r="AA71" s="13"/>
    </row>
    <row r="72" spans="2:27" ht="20.100000000000001" hidden="1" customHeight="1">
      <c r="B72" s="12"/>
      <c r="C72" s="371" t="s">
        <v>191</v>
      </c>
      <c r="D72" s="372">
        <f t="shared" ref="D72:W72" si="4">SUM(D14:D63)</f>
        <v>3190</v>
      </c>
      <c r="E72" s="372">
        <f t="shared" si="4"/>
        <v>3102</v>
      </c>
      <c r="F72" s="372">
        <f t="shared" si="4"/>
        <v>3190</v>
      </c>
      <c r="G72" s="372">
        <f t="shared" si="4"/>
        <v>3102</v>
      </c>
      <c r="H72" s="372">
        <f t="shared" si="4"/>
        <v>3190</v>
      </c>
      <c r="I72" s="372">
        <f t="shared" si="4"/>
        <v>3102</v>
      </c>
      <c r="J72" s="372">
        <f t="shared" si="4"/>
        <v>3190</v>
      </c>
      <c r="K72" s="372">
        <f t="shared" si="4"/>
        <v>3102</v>
      </c>
      <c r="L72" s="372">
        <f t="shared" si="4"/>
        <v>3102</v>
      </c>
      <c r="M72" s="372">
        <f t="shared" si="4"/>
        <v>0</v>
      </c>
      <c r="N72" s="372">
        <f t="shared" si="4"/>
        <v>0</v>
      </c>
      <c r="O72" s="372"/>
      <c r="P72" s="372"/>
      <c r="Q72" s="372"/>
      <c r="R72" s="372"/>
      <c r="S72" s="372"/>
      <c r="T72" s="372"/>
      <c r="U72" s="372"/>
      <c r="V72" s="372"/>
      <c r="W72" s="372">
        <f t="shared" si="4"/>
        <v>0</v>
      </c>
      <c r="X72" s="372">
        <f t="shared" ref="X72:X76" si="5">SUM(D72:W72)</f>
        <v>28270</v>
      </c>
      <c r="Y72" s="13"/>
      <c r="Z72" s="13"/>
      <c r="AA72" s="13"/>
    </row>
    <row r="73" spans="2:27" ht="20.100000000000001" hidden="1" customHeight="1">
      <c r="B73" s="12"/>
      <c r="C73" s="371" t="s">
        <v>194</v>
      </c>
      <c r="D73" s="372">
        <f>D71*D72</f>
        <v>319000</v>
      </c>
      <c r="E73" s="372">
        <f t="shared" ref="E73:W73" si="6">E71*E72</f>
        <v>310200</v>
      </c>
      <c r="F73" s="372">
        <f t="shared" si="6"/>
        <v>319000</v>
      </c>
      <c r="G73" s="372">
        <f t="shared" si="6"/>
        <v>310200</v>
      </c>
      <c r="H73" s="372">
        <f t="shared" si="6"/>
        <v>319000</v>
      </c>
      <c r="I73" s="372">
        <f t="shared" si="6"/>
        <v>310200</v>
      </c>
      <c r="J73" s="372">
        <f t="shared" si="6"/>
        <v>319000</v>
      </c>
      <c r="K73" s="372">
        <f t="shared" si="6"/>
        <v>310200</v>
      </c>
      <c r="L73" s="372">
        <f t="shared" si="6"/>
        <v>310200</v>
      </c>
      <c r="M73" s="372">
        <f t="shared" si="6"/>
        <v>0</v>
      </c>
      <c r="N73" s="372">
        <f t="shared" si="6"/>
        <v>0</v>
      </c>
      <c r="O73" s="372"/>
      <c r="P73" s="372"/>
      <c r="Q73" s="372"/>
      <c r="R73" s="372"/>
      <c r="S73" s="372"/>
      <c r="T73" s="372"/>
      <c r="U73" s="372"/>
      <c r="V73" s="372"/>
      <c r="W73" s="372">
        <f t="shared" si="6"/>
        <v>0</v>
      </c>
      <c r="X73" s="372">
        <f t="shared" si="5"/>
        <v>2827000</v>
      </c>
      <c r="Y73" s="375" t="s">
        <v>195</v>
      </c>
      <c r="Z73" s="376">
        <f>X73</f>
        <v>2827000</v>
      </c>
      <c r="AA73" s="409"/>
    </row>
    <row r="74" spans="2:27" ht="20.100000000000001" hidden="1" customHeight="1">
      <c r="B74" s="12"/>
      <c r="C74" s="368" t="s">
        <v>0</v>
      </c>
      <c r="D74" s="372">
        <f>D64</f>
        <v>37</v>
      </c>
      <c r="E74" s="372">
        <f>D64</f>
        <v>37</v>
      </c>
      <c r="F74" s="372">
        <f>D64</f>
        <v>37</v>
      </c>
      <c r="G74" s="372">
        <f>D64</f>
        <v>37</v>
      </c>
      <c r="H74" s="372">
        <f>D64</f>
        <v>37</v>
      </c>
      <c r="I74" s="372">
        <f>D64</f>
        <v>37</v>
      </c>
      <c r="J74" s="372">
        <f>D64</f>
        <v>37</v>
      </c>
      <c r="K74" s="372">
        <f>D64</f>
        <v>37</v>
      </c>
      <c r="L74" s="372">
        <f>D64</f>
        <v>37</v>
      </c>
      <c r="M74" s="372">
        <f>D64</f>
        <v>37</v>
      </c>
      <c r="N74" s="372">
        <f>D64</f>
        <v>37</v>
      </c>
      <c r="O74" s="372"/>
      <c r="P74" s="372"/>
      <c r="Q74" s="372"/>
      <c r="R74" s="372"/>
      <c r="S74" s="372"/>
      <c r="T74" s="372"/>
      <c r="U74" s="372"/>
      <c r="V74" s="372"/>
      <c r="W74" s="372">
        <f>D64</f>
        <v>37</v>
      </c>
      <c r="X74" s="372">
        <f t="shared" si="5"/>
        <v>444</v>
      </c>
      <c r="Y74" s="375" t="s">
        <v>192</v>
      </c>
      <c r="Z74" s="375">
        <f>X71*X72</f>
        <v>25443000</v>
      </c>
      <c r="AA74" s="410"/>
    </row>
    <row r="75" spans="2:27" ht="20.100000000000001" hidden="1" customHeight="1">
      <c r="B75" s="12"/>
      <c r="C75" s="368" t="s">
        <v>197</v>
      </c>
      <c r="D75" s="378">
        <f>D71^2</f>
        <v>10000</v>
      </c>
      <c r="E75" s="378">
        <f t="shared" ref="E75:W75" si="7">E71^2</f>
        <v>10000</v>
      </c>
      <c r="F75" s="378">
        <f t="shared" si="7"/>
        <v>10000</v>
      </c>
      <c r="G75" s="378">
        <f t="shared" si="7"/>
        <v>10000</v>
      </c>
      <c r="H75" s="378">
        <f t="shared" si="7"/>
        <v>10000</v>
      </c>
      <c r="I75" s="378">
        <f t="shared" si="7"/>
        <v>10000</v>
      </c>
      <c r="J75" s="378">
        <f t="shared" si="7"/>
        <v>10000</v>
      </c>
      <c r="K75" s="378">
        <f t="shared" si="7"/>
        <v>10000</v>
      </c>
      <c r="L75" s="378">
        <f t="shared" si="7"/>
        <v>10000</v>
      </c>
      <c r="M75" s="378">
        <f t="shared" si="7"/>
        <v>0</v>
      </c>
      <c r="N75" s="378">
        <f t="shared" si="7"/>
        <v>0</v>
      </c>
      <c r="O75" s="378"/>
      <c r="P75" s="378"/>
      <c r="Q75" s="378"/>
      <c r="R75" s="378"/>
      <c r="S75" s="378"/>
      <c r="T75" s="378"/>
      <c r="U75" s="378"/>
      <c r="V75" s="378"/>
      <c r="W75" s="378">
        <f t="shared" si="7"/>
        <v>0</v>
      </c>
      <c r="X75" s="372">
        <f t="shared" si="5"/>
        <v>90000</v>
      </c>
      <c r="Y75" s="375" t="s">
        <v>196</v>
      </c>
      <c r="Z75" s="375">
        <f>D64*Z73</f>
        <v>104599000</v>
      </c>
      <c r="AA75" s="410"/>
    </row>
    <row r="76" spans="2:27" ht="20.100000000000001" hidden="1" customHeight="1">
      <c r="B76" s="12"/>
      <c r="C76" s="368" t="s">
        <v>198</v>
      </c>
      <c r="D76" s="373">
        <f>D72^2</f>
        <v>10176100</v>
      </c>
      <c r="E76" s="373">
        <f t="shared" ref="E76:W76" si="8">E72^2</f>
        <v>9622404</v>
      </c>
      <c r="F76" s="373">
        <f t="shared" si="8"/>
        <v>10176100</v>
      </c>
      <c r="G76" s="373">
        <f t="shared" si="8"/>
        <v>9622404</v>
      </c>
      <c r="H76" s="373">
        <f t="shared" si="8"/>
        <v>10176100</v>
      </c>
      <c r="I76" s="373">
        <f t="shared" si="8"/>
        <v>9622404</v>
      </c>
      <c r="J76" s="373">
        <f t="shared" si="8"/>
        <v>10176100</v>
      </c>
      <c r="K76" s="373">
        <f t="shared" si="8"/>
        <v>9622404</v>
      </c>
      <c r="L76" s="373">
        <f t="shared" si="8"/>
        <v>9622404</v>
      </c>
      <c r="M76" s="373">
        <f t="shared" si="8"/>
        <v>0</v>
      </c>
      <c r="N76" s="373">
        <f t="shared" si="8"/>
        <v>0</v>
      </c>
      <c r="O76" s="373"/>
      <c r="P76" s="373"/>
      <c r="Q76" s="373"/>
      <c r="R76" s="373"/>
      <c r="S76" s="373"/>
      <c r="T76" s="373"/>
      <c r="U76" s="373"/>
      <c r="V76" s="373"/>
      <c r="W76" s="373">
        <f t="shared" si="8"/>
        <v>0</v>
      </c>
      <c r="X76" s="372">
        <f t="shared" si="5"/>
        <v>88816420</v>
      </c>
      <c r="Y76" s="377" t="s">
        <v>193</v>
      </c>
      <c r="Z76" s="374">
        <f>Z75-Z74</f>
        <v>79156000</v>
      </c>
      <c r="AA76" s="411"/>
    </row>
    <row r="77" spans="2:27" ht="20.100000000000001" hidden="1" customHeight="1">
      <c r="B77" s="12"/>
      <c r="C77" s="371"/>
      <c r="D77" s="373"/>
      <c r="E77" s="373"/>
      <c r="F77" s="373"/>
      <c r="G77" s="373"/>
      <c r="H77" s="373"/>
      <c r="I77" s="373"/>
      <c r="J77" s="373"/>
      <c r="K77" s="373"/>
      <c r="L77" s="373"/>
      <c r="M77" s="373"/>
      <c r="N77" s="373"/>
      <c r="O77" s="373"/>
      <c r="P77" s="373"/>
      <c r="Q77" s="373"/>
      <c r="R77" s="373"/>
      <c r="S77" s="373"/>
      <c r="T77" s="373"/>
      <c r="U77" s="373"/>
      <c r="V77" s="373"/>
      <c r="W77" s="373"/>
      <c r="X77" s="372"/>
      <c r="Y77" s="188"/>
      <c r="Z77" s="188"/>
      <c r="AA77" s="405"/>
    </row>
    <row r="78" spans="2:27" ht="20.100000000000001" hidden="1" customHeight="1">
      <c r="B78" s="12"/>
      <c r="C78" s="368"/>
      <c r="D78" s="614" t="s">
        <v>199</v>
      </c>
      <c r="E78" s="614"/>
      <c r="F78" s="616">
        <f>D64*X75</f>
        <v>3330000</v>
      </c>
      <c r="G78" s="616"/>
      <c r="H78" s="616" t="s">
        <v>202</v>
      </c>
      <c r="I78" s="616"/>
      <c r="J78" s="616">
        <f>D64*X76</f>
        <v>3286207540</v>
      </c>
      <c r="K78" s="616"/>
      <c r="L78" s="612" t="s">
        <v>205</v>
      </c>
      <c r="M78" s="612"/>
      <c r="N78" s="13"/>
      <c r="O78" s="13"/>
      <c r="P78" s="13"/>
      <c r="Q78" s="13"/>
      <c r="R78" s="13"/>
      <c r="S78" s="13"/>
      <c r="T78" s="13"/>
      <c r="U78" s="13"/>
      <c r="V78" s="13"/>
      <c r="W78" s="370"/>
      <c r="X78" s="13"/>
      <c r="Y78" s="188"/>
      <c r="Z78" s="188"/>
      <c r="AA78" s="405"/>
    </row>
    <row r="79" spans="2:27" ht="20.100000000000001" hidden="1" customHeight="1">
      <c r="B79" s="12"/>
      <c r="C79" s="368"/>
      <c r="D79" s="614" t="s">
        <v>200</v>
      </c>
      <c r="E79" s="614"/>
      <c r="F79" s="615">
        <f>X71^2</f>
        <v>810000</v>
      </c>
      <c r="G79" s="616"/>
      <c r="H79" s="616" t="s">
        <v>203</v>
      </c>
      <c r="I79" s="616"/>
      <c r="J79" s="615">
        <f>X72^2</f>
        <v>799192900</v>
      </c>
      <c r="K79" s="616"/>
      <c r="L79" s="613">
        <f>SQRT(F80*J80)</f>
        <v>79166134.759756967</v>
      </c>
      <c r="M79" s="613"/>
      <c r="N79" s="13"/>
      <c r="O79" s="13"/>
      <c r="P79" s="13"/>
      <c r="Q79" s="13"/>
      <c r="R79" s="13"/>
      <c r="S79" s="13"/>
      <c r="T79" s="13"/>
      <c r="U79" s="13"/>
      <c r="V79" s="13"/>
      <c r="W79" s="370"/>
      <c r="X79" s="13"/>
      <c r="Y79" s="367" t="s">
        <v>206</v>
      </c>
      <c r="Z79" s="383">
        <f>Z76/L79</f>
        <v>0.99987198112188092</v>
      </c>
      <c r="AA79" s="383"/>
    </row>
    <row r="80" spans="2:27" ht="20.100000000000001" hidden="1" customHeight="1">
      <c r="B80" s="12"/>
      <c r="C80" s="368"/>
      <c r="D80" s="614" t="s">
        <v>201</v>
      </c>
      <c r="E80" s="614"/>
      <c r="F80" s="615">
        <f>F78-F79</f>
        <v>2520000</v>
      </c>
      <c r="G80" s="616"/>
      <c r="H80" s="616" t="s">
        <v>204</v>
      </c>
      <c r="I80" s="616"/>
      <c r="J80" s="615">
        <f>J78-J79</f>
        <v>2487014640</v>
      </c>
      <c r="K80" s="616"/>
      <c r="L80" s="13"/>
      <c r="M80" s="13"/>
      <c r="N80" s="13"/>
      <c r="O80" s="13"/>
      <c r="P80" s="13"/>
      <c r="Q80" s="13"/>
      <c r="R80" s="13"/>
      <c r="S80" s="13"/>
      <c r="T80" s="13"/>
      <c r="U80" s="13"/>
      <c r="V80" s="13"/>
      <c r="W80" s="370"/>
      <c r="X80" s="13"/>
      <c r="Y80" s="13"/>
      <c r="Z80" s="13"/>
      <c r="AA80" s="13"/>
    </row>
    <row r="81" spans="2:27" ht="20.100000000000001" hidden="1" customHeight="1">
      <c r="B81" s="12"/>
      <c r="C81" s="368"/>
      <c r="D81" s="369"/>
      <c r="E81" s="369"/>
      <c r="F81" s="11"/>
      <c r="G81" s="11"/>
      <c r="H81" s="11"/>
      <c r="I81" s="11"/>
      <c r="J81" s="11"/>
      <c r="K81" s="11"/>
      <c r="L81" s="13"/>
      <c r="M81" s="13"/>
      <c r="N81" s="13"/>
      <c r="O81" s="13"/>
      <c r="P81" s="13"/>
      <c r="Q81" s="13"/>
      <c r="R81" s="13"/>
      <c r="S81" s="13"/>
      <c r="T81" s="13"/>
      <c r="U81" s="13"/>
      <c r="V81" s="13"/>
      <c r="W81" s="370"/>
      <c r="X81" s="13"/>
      <c r="Y81" s="13"/>
      <c r="Z81" s="13"/>
      <c r="AA81" s="13"/>
    </row>
    <row r="82" spans="2:27" hidden="1"/>
    <row r="83" spans="2:27" hidden="1"/>
    <row r="84" spans="2:27" hidden="1"/>
    <row r="85" spans="2:27" hidden="1"/>
    <row r="86" spans="2:27" hidden="1"/>
    <row r="87" spans="2:27" hidden="1"/>
    <row r="88" spans="2:27" hidden="1"/>
    <row r="89" spans="2:27" hidden="1"/>
    <row r="90" spans="2:27" hidden="1"/>
    <row r="91" spans="2:27" hidden="1"/>
    <row r="92" spans="2:27" hidden="1"/>
    <row r="93" spans="2:27" hidden="1"/>
    <row r="94" spans="2:27" hidden="1"/>
    <row r="95" spans="2:27" hidden="1"/>
    <row r="96" spans="2:27" hidden="1"/>
    <row r="97" hidden="1"/>
    <row r="98" hidden="1"/>
    <row r="99" hidden="1"/>
    <row r="100" hidden="1"/>
    <row r="101" hidden="1"/>
    <row r="102" hidden="1"/>
    <row r="103" hidden="1"/>
    <row r="104" hidden="1"/>
  </sheetData>
  <sheetProtection password="D66B" sheet="1" objects="1" scenarios="1"/>
  <mergeCells count="36">
    <mergeCell ref="L78:M78"/>
    <mergeCell ref="L79:M79"/>
    <mergeCell ref="D80:E80"/>
    <mergeCell ref="F80:G80"/>
    <mergeCell ref="H78:I78"/>
    <mergeCell ref="H79:I79"/>
    <mergeCell ref="H80:I80"/>
    <mergeCell ref="D78:E78"/>
    <mergeCell ref="D79:E79"/>
    <mergeCell ref="F78:G78"/>
    <mergeCell ref="F79:G79"/>
    <mergeCell ref="J78:K78"/>
    <mergeCell ref="J79:K79"/>
    <mergeCell ref="J80:K80"/>
    <mergeCell ref="D7:J7"/>
    <mergeCell ref="D6:J6"/>
    <mergeCell ref="V6:W6"/>
    <mergeCell ref="C1:Y1"/>
    <mergeCell ref="C2:Y2"/>
    <mergeCell ref="C3:Y3"/>
    <mergeCell ref="C4:Y4"/>
    <mergeCell ref="B68:C69"/>
    <mergeCell ref="AA11:AA13"/>
    <mergeCell ref="AC22:AE26"/>
    <mergeCell ref="D8:N9"/>
    <mergeCell ref="D68:E69"/>
    <mergeCell ref="F68:K69"/>
    <mergeCell ref="B11:B13"/>
    <mergeCell ref="C11:C13"/>
    <mergeCell ref="D11:W11"/>
    <mergeCell ref="Y11:Y13"/>
    <mergeCell ref="Z11:Z13"/>
    <mergeCell ref="D66:E66"/>
    <mergeCell ref="D67:E67"/>
    <mergeCell ref="F66:K66"/>
    <mergeCell ref="F67:K67"/>
  </mergeCells>
  <dataValidations count="2">
    <dataValidation type="whole" allowBlank="1" showInputMessage="1" showErrorMessage="1" sqref="Z14:Z63">
      <formula1>0</formula1>
      <formula2>100</formula2>
    </dataValidation>
    <dataValidation type="whole" operator="equal" allowBlank="1" showInputMessage="1" showErrorMessage="1" sqref="AB7">
      <formula1>AB7</formula1>
    </dataValidation>
  </dataValidations>
  <pageMargins left="0.7" right="0.7" top="0.75" bottom="0.75" header="0.3" footer="0.3"/>
  <pageSetup paperSize="9" orientation="portrait" horizontalDpi="4294967293" verticalDpi="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9"/>
  <dimension ref="A1:Z71"/>
  <sheetViews>
    <sheetView showGridLines="0" zoomScale="85" zoomScaleNormal="85" workbookViewId="0">
      <selection sqref="A1:V1"/>
    </sheetView>
  </sheetViews>
  <sheetFormatPr defaultColWidth="0" defaultRowHeight="12.75" zeroHeight="1"/>
  <cols>
    <col min="1" max="1" width="3.7109375" style="112" customWidth="1"/>
    <col min="2" max="2" width="33.140625" style="112" customWidth="1"/>
    <col min="3" max="22" width="4.7109375" style="112" customWidth="1"/>
    <col min="23" max="23" width="9.140625" style="111" customWidth="1"/>
    <col min="24" max="24" width="35.5703125" style="120" customWidth="1"/>
    <col min="25" max="27" width="9.140625" style="111" hidden="1" customWidth="1"/>
    <col min="28" max="16384" width="9.140625" style="111" hidden="1"/>
  </cols>
  <sheetData>
    <row r="1" spans="1:24" ht="30" customHeight="1" thickTop="1" thickBot="1">
      <c r="A1" s="626" t="s">
        <v>98</v>
      </c>
      <c r="B1" s="627"/>
      <c r="C1" s="627"/>
      <c r="D1" s="627"/>
      <c r="E1" s="627"/>
      <c r="F1" s="627"/>
      <c r="G1" s="627"/>
      <c r="H1" s="627"/>
      <c r="I1" s="627"/>
      <c r="J1" s="627"/>
      <c r="K1" s="627"/>
      <c r="L1" s="627"/>
      <c r="M1" s="627"/>
      <c r="N1" s="627"/>
      <c r="O1" s="627"/>
      <c r="P1" s="627"/>
      <c r="Q1" s="627"/>
      <c r="R1" s="627"/>
      <c r="S1" s="627"/>
      <c r="T1" s="627"/>
      <c r="U1" s="627"/>
      <c r="V1" s="627"/>
    </row>
    <row r="2" spans="1:24" ht="13.5" thickTop="1"/>
    <row r="3" spans="1:24"/>
    <row r="4" spans="1:24" s="113" customFormat="1" ht="18" customHeight="1">
      <c r="A4" s="637" t="s">
        <v>101</v>
      </c>
      <c r="B4" s="637"/>
      <c r="C4" s="439">
        <v>1</v>
      </c>
      <c r="D4" s="439">
        <v>2</v>
      </c>
      <c r="E4" s="439">
        <v>3</v>
      </c>
      <c r="F4" s="439">
        <v>4</v>
      </c>
      <c r="G4" s="439">
        <v>5</v>
      </c>
      <c r="H4" s="439">
        <v>6</v>
      </c>
      <c r="I4" s="439">
        <v>7</v>
      </c>
      <c r="J4" s="439">
        <v>8</v>
      </c>
      <c r="K4" s="439">
        <v>9</v>
      </c>
      <c r="L4" s="439">
        <v>10</v>
      </c>
      <c r="M4" s="439">
        <v>11</v>
      </c>
      <c r="N4" s="439">
        <v>12</v>
      </c>
      <c r="O4" s="439">
        <v>13</v>
      </c>
      <c r="P4" s="439">
        <v>14</v>
      </c>
      <c r="Q4" s="439">
        <v>15</v>
      </c>
      <c r="R4" s="439">
        <v>16</v>
      </c>
      <c r="S4" s="439">
        <v>17</v>
      </c>
      <c r="T4" s="439">
        <v>18</v>
      </c>
      <c r="U4" s="439">
        <v>19</v>
      </c>
      <c r="V4" s="439">
        <v>20</v>
      </c>
      <c r="X4" s="121"/>
    </row>
    <row r="5" spans="1:24" s="113" customFormat="1" ht="18" customHeight="1">
      <c r="A5" s="637" t="s">
        <v>102</v>
      </c>
      <c r="B5" s="637"/>
      <c r="C5" s="439">
        <f>'Data AHUH'!D13</f>
        <v>100</v>
      </c>
      <c r="D5" s="439">
        <f>'Data AHUH'!E13</f>
        <v>100</v>
      </c>
      <c r="E5" s="439">
        <f>'Data AHUH'!F13</f>
        <v>100</v>
      </c>
      <c r="F5" s="439">
        <f>'Data AHUH'!G13</f>
        <v>100</v>
      </c>
      <c r="G5" s="439">
        <f>'Data AHUH'!H13</f>
        <v>100</v>
      </c>
      <c r="H5" s="439">
        <f>'Data AHUH'!I13</f>
        <v>100</v>
      </c>
      <c r="I5" s="439">
        <f>'Data AHUH'!J13</f>
        <v>100</v>
      </c>
      <c r="J5" s="439">
        <f>'Data AHUH'!K13</f>
        <v>100</v>
      </c>
      <c r="K5" s="439">
        <f>'Data AHUH'!L13</f>
        <v>100</v>
      </c>
      <c r="L5" s="439">
        <f>'Data AHUH'!M13</f>
        <v>0</v>
      </c>
      <c r="M5" s="439">
        <f>'Data AHUH'!N13</f>
        <v>0</v>
      </c>
      <c r="N5" s="439">
        <f>'Data AHUH'!O13</f>
        <v>0</v>
      </c>
      <c r="O5" s="439">
        <f>'Data AHUH'!P13</f>
        <v>0</v>
      </c>
      <c r="P5" s="439">
        <f>'Data AHUH'!Q13</f>
        <v>0</v>
      </c>
      <c r="Q5" s="439">
        <f>'Data AHUH'!R13</f>
        <v>0</v>
      </c>
      <c r="R5" s="439">
        <f>'Data AHUH'!S13</f>
        <v>0</v>
      </c>
      <c r="S5" s="439">
        <f>'Data AHUH'!T13</f>
        <v>0</v>
      </c>
      <c r="T5" s="439">
        <f>'Data AHUH'!U13</f>
        <v>0</v>
      </c>
      <c r="U5" s="439">
        <f>'Data AHUH'!V13</f>
        <v>0</v>
      </c>
      <c r="V5" s="439">
        <f>'Data AHUH'!W13</f>
        <v>0</v>
      </c>
      <c r="X5" s="121"/>
    </row>
    <row r="6" spans="1:24" s="113" customFormat="1" ht="18" customHeight="1">
      <c r="A6" s="637" t="s">
        <v>103</v>
      </c>
      <c r="B6" s="637"/>
      <c r="C6" s="147">
        <v>1</v>
      </c>
      <c r="D6" s="147">
        <v>1</v>
      </c>
      <c r="E6" s="147">
        <v>1</v>
      </c>
      <c r="F6" s="147">
        <v>1</v>
      </c>
      <c r="G6" s="147">
        <v>1</v>
      </c>
      <c r="H6" s="147">
        <v>0</v>
      </c>
      <c r="I6" s="147">
        <v>0</v>
      </c>
      <c r="J6" s="147">
        <v>0</v>
      </c>
      <c r="K6" s="147">
        <v>0</v>
      </c>
      <c r="L6" s="147">
        <v>0</v>
      </c>
      <c r="M6" s="147">
        <v>0</v>
      </c>
      <c r="N6" s="147"/>
      <c r="O6" s="147"/>
      <c r="P6" s="147"/>
      <c r="Q6" s="147"/>
      <c r="R6" s="147"/>
      <c r="S6" s="147"/>
      <c r="T6" s="147"/>
      <c r="U6" s="147"/>
      <c r="V6" s="147">
        <v>0</v>
      </c>
      <c r="X6" s="121"/>
    </row>
    <row r="7" spans="1:24" s="114" customFormat="1" ht="18" customHeight="1">
      <c r="A7" s="637" t="s">
        <v>104</v>
      </c>
      <c r="B7" s="637"/>
      <c r="C7" s="438">
        <f>'Rank Ahuh'!$D$64</f>
        <v>37</v>
      </c>
      <c r="D7" s="438">
        <f>'Rank Ahuh'!$D$64</f>
        <v>37</v>
      </c>
      <c r="E7" s="438">
        <f>'Rank Ahuh'!$D$64</f>
        <v>37</v>
      </c>
      <c r="F7" s="438">
        <f>'Rank Ahuh'!$D$64</f>
        <v>37</v>
      </c>
      <c r="G7" s="438">
        <f>'Rank Ahuh'!$D$64</f>
        <v>37</v>
      </c>
      <c r="H7" s="438">
        <f>'Rank Ahuh'!$D$64</f>
        <v>37</v>
      </c>
      <c r="I7" s="438">
        <f>'Rank Ahuh'!$D$64</f>
        <v>37</v>
      </c>
      <c r="J7" s="438">
        <f>'Rank Ahuh'!$D$64</f>
        <v>37</v>
      </c>
      <c r="K7" s="438">
        <f>'Rank Ahuh'!$D$64</f>
        <v>37</v>
      </c>
      <c r="L7" s="438">
        <f>'Rank Ahuh'!$D$64</f>
        <v>37</v>
      </c>
      <c r="M7" s="438">
        <f>'Rank Ahuh'!$D$64</f>
        <v>37</v>
      </c>
      <c r="N7" s="438">
        <f>'Rank Ahuh'!$D$64</f>
        <v>37</v>
      </c>
      <c r="O7" s="438">
        <f>'Rank Ahuh'!$D$64</f>
        <v>37</v>
      </c>
      <c r="P7" s="438">
        <f>'Rank Ahuh'!$D$64</f>
        <v>37</v>
      </c>
      <c r="Q7" s="438">
        <f>'Rank Ahuh'!$D$64</f>
        <v>37</v>
      </c>
      <c r="R7" s="438">
        <f>'Rank Ahuh'!$D$64</f>
        <v>37</v>
      </c>
      <c r="S7" s="438">
        <f>'Rank Ahuh'!$D$64</f>
        <v>37</v>
      </c>
      <c r="T7" s="438">
        <f>'Rank Ahuh'!$D$64</f>
        <v>37</v>
      </c>
      <c r="U7" s="438">
        <f>'Rank Ahuh'!$D$64</f>
        <v>37</v>
      </c>
      <c r="V7" s="438">
        <f>'Rank Ahuh'!$D$64</f>
        <v>37</v>
      </c>
      <c r="X7" s="122"/>
    </row>
    <row r="8" spans="1:24" ht="14.25">
      <c r="A8" s="115"/>
      <c r="B8" s="115"/>
    </row>
    <row r="9" spans="1:24" ht="24.95" customHeight="1">
      <c r="A9" s="628" t="s">
        <v>99</v>
      </c>
      <c r="B9" s="629"/>
      <c r="C9" s="629"/>
      <c r="D9" s="629"/>
      <c r="E9" s="629"/>
      <c r="F9" s="629"/>
      <c r="G9" s="629"/>
      <c r="H9" s="629"/>
      <c r="I9" s="629"/>
      <c r="J9" s="629"/>
      <c r="K9" s="629"/>
      <c r="L9" s="629"/>
      <c r="M9" s="629"/>
      <c r="N9" s="629"/>
      <c r="O9" s="629"/>
      <c r="P9" s="629"/>
      <c r="Q9" s="629"/>
      <c r="R9" s="629"/>
      <c r="S9" s="629"/>
      <c r="T9" s="629"/>
      <c r="U9" s="629"/>
      <c r="V9" s="629"/>
    </row>
    <row r="10" spans="1:24" ht="12.75" customHeight="1">
      <c r="A10" s="630" t="s">
        <v>82</v>
      </c>
      <c r="B10" s="630" t="s">
        <v>34</v>
      </c>
      <c r="C10" s="617">
        <f>C4</f>
        <v>1</v>
      </c>
      <c r="D10" s="617">
        <f t="shared" ref="D10:M10" si="0">D4</f>
        <v>2</v>
      </c>
      <c r="E10" s="617">
        <f t="shared" si="0"/>
        <v>3</v>
      </c>
      <c r="F10" s="617">
        <f t="shared" si="0"/>
        <v>4</v>
      </c>
      <c r="G10" s="617">
        <f t="shared" si="0"/>
        <v>5</v>
      </c>
      <c r="H10" s="617">
        <f t="shared" si="0"/>
        <v>6</v>
      </c>
      <c r="I10" s="617">
        <f t="shared" si="0"/>
        <v>7</v>
      </c>
      <c r="J10" s="617">
        <f t="shared" si="0"/>
        <v>8</v>
      </c>
      <c r="K10" s="617">
        <f t="shared" si="0"/>
        <v>9</v>
      </c>
      <c r="L10" s="617">
        <f t="shared" si="0"/>
        <v>10</v>
      </c>
      <c r="M10" s="617">
        <f t="shared" si="0"/>
        <v>11</v>
      </c>
      <c r="N10" s="617">
        <f t="shared" ref="N10:V10" si="1">N4</f>
        <v>12</v>
      </c>
      <c r="O10" s="617">
        <f t="shared" si="1"/>
        <v>13</v>
      </c>
      <c r="P10" s="617">
        <f t="shared" si="1"/>
        <v>14</v>
      </c>
      <c r="Q10" s="617">
        <f t="shared" si="1"/>
        <v>15</v>
      </c>
      <c r="R10" s="617">
        <f t="shared" si="1"/>
        <v>16</v>
      </c>
      <c r="S10" s="617">
        <f t="shared" si="1"/>
        <v>17</v>
      </c>
      <c r="T10" s="617">
        <f t="shared" si="1"/>
        <v>18</v>
      </c>
      <c r="U10" s="617">
        <f t="shared" si="1"/>
        <v>19</v>
      </c>
      <c r="V10" s="617">
        <f t="shared" si="1"/>
        <v>20</v>
      </c>
    </row>
    <row r="11" spans="1:24" ht="12.75" customHeight="1">
      <c r="A11" s="630"/>
      <c r="B11" s="630"/>
      <c r="C11" s="618"/>
      <c r="D11" s="618"/>
      <c r="E11" s="618"/>
      <c r="F11" s="618"/>
      <c r="G11" s="618"/>
      <c r="H11" s="618"/>
      <c r="I11" s="618"/>
      <c r="J11" s="618"/>
      <c r="K11" s="618"/>
      <c r="L11" s="618"/>
      <c r="M11" s="618"/>
      <c r="N11" s="618"/>
      <c r="O11" s="618"/>
      <c r="P11" s="618"/>
      <c r="Q11" s="618"/>
      <c r="R11" s="618"/>
      <c r="S11" s="618"/>
      <c r="T11" s="618"/>
      <c r="U11" s="618"/>
      <c r="V11" s="618"/>
    </row>
    <row r="12" spans="1:24" ht="18" customHeight="1">
      <c r="A12" s="123">
        <v>1</v>
      </c>
      <c r="B12" s="467" t="s">
        <v>257</v>
      </c>
      <c r="C12" s="468">
        <v>90</v>
      </c>
      <c r="D12" s="468">
        <v>92</v>
      </c>
      <c r="E12" s="468">
        <v>90</v>
      </c>
      <c r="F12" s="468">
        <v>92</v>
      </c>
      <c r="G12" s="468">
        <v>90</v>
      </c>
      <c r="H12" s="468">
        <v>92</v>
      </c>
      <c r="I12" s="468">
        <v>90</v>
      </c>
      <c r="J12" s="468">
        <v>92</v>
      </c>
      <c r="K12" s="468">
        <v>92</v>
      </c>
      <c r="L12" s="468"/>
      <c r="M12" s="451"/>
      <c r="N12" s="452"/>
      <c r="O12" s="452"/>
      <c r="P12" s="452"/>
      <c r="Q12" s="452"/>
      <c r="R12" s="452"/>
      <c r="S12" s="452"/>
      <c r="T12" s="452"/>
      <c r="U12" s="452"/>
      <c r="V12" s="453"/>
    </row>
    <row r="13" spans="1:24" ht="18" customHeight="1" thickBot="1">
      <c r="A13" s="124">
        <v>2</v>
      </c>
      <c r="B13" s="467" t="s">
        <v>273</v>
      </c>
      <c r="C13" s="468">
        <v>90</v>
      </c>
      <c r="D13" s="468">
        <v>92</v>
      </c>
      <c r="E13" s="468">
        <v>90</v>
      </c>
      <c r="F13" s="468">
        <v>92</v>
      </c>
      <c r="G13" s="468">
        <v>90</v>
      </c>
      <c r="H13" s="468">
        <v>92</v>
      </c>
      <c r="I13" s="468">
        <v>90</v>
      </c>
      <c r="J13" s="468">
        <v>92</v>
      </c>
      <c r="K13" s="468">
        <v>92</v>
      </c>
      <c r="L13" s="455"/>
      <c r="M13" s="455"/>
      <c r="N13" s="456"/>
      <c r="O13" s="456"/>
      <c r="P13" s="456"/>
      <c r="Q13" s="456"/>
      <c r="R13" s="456"/>
      <c r="S13" s="456"/>
      <c r="T13" s="456"/>
      <c r="U13" s="456"/>
      <c r="V13" s="457"/>
    </row>
    <row r="14" spans="1:24" ht="18" customHeight="1" thickBot="1">
      <c r="A14" s="124">
        <v>3</v>
      </c>
      <c r="B14" s="467" t="s">
        <v>250</v>
      </c>
      <c r="C14" s="468">
        <v>90</v>
      </c>
      <c r="D14" s="468">
        <v>90</v>
      </c>
      <c r="E14" s="468">
        <v>90</v>
      </c>
      <c r="F14" s="468">
        <v>90</v>
      </c>
      <c r="G14" s="468">
        <v>90</v>
      </c>
      <c r="H14" s="468">
        <v>90</v>
      </c>
      <c r="I14" s="468">
        <v>90</v>
      </c>
      <c r="J14" s="468">
        <v>90</v>
      </c>
      <c r="K14" s="468">
        <v>90</v>
      </c>
      <c r="L14" s="455"/>
      <c r="M14" s="455"/>
      <c r="N14" s="456"/>
      <c r="O14" s="456"/>
      <c r="P14" s="456"/>
      <c r="Q14" s="456"/>
      <c r="R14" s="456"/>
      <c r="S14" s="456"/>
      <c r="T14" s="456"/>
      <c r="U14" s="456"/>
      <c r="V14" s="457"/>
      <c r="X14" s="146" t="s">
        <v>93</v>
      </c>
    </row>
    <row r="15" spans="1:24" ht="18" customHeight="1">
      <c r="A15" s="124">
        <v>4</v>
      </c>
      <c r="B15" s="467" t="s">
        <v>281</v>
      </c>
      <c r="C15" s="468">
        <v>90</v>
      </c>
      <c r="D15" s="468">
        <v>90</v>
      </c>
      <c r="E15" s="468">
        <v>90</v>
      </c>
      <c r="F15" s="468">
        <v>90</v>
      </c>
      <c r="G15" s="468">
        <v>90</v>
      </c>
      <c r="H15" s="468">
        <v>90</v>
      </c>
      <c r="I15" s="468">
        <v>90</v>
      </c>
      <c r="J15" s="468">
        <v>90</v>
      </c>
      <c r="K15" s="468">
        <v>90</v>
      </c>
      <c r="L15" s="455"/>
      <c r="M15" s="455"/>
      <c r="N15" s="456"/>
      <c r="O15" s="456"/>
      <c r="P15" s="456"/>
      <c r="Q15" s="456"/>
      <c r="R15" s="456"/>
      <c r="S15" s="456"/>
      <c r="T15" s="456"/>
      <c r="U15" s="456"/>
      <c r="V15" s="457"/>
      <c r="X15" s="621" t="s">
        <v>162</v>
      </c>
    </row>
    <row r="16" spans="1:24" ht="18" customHeight="1">
      <c r="A16" s="124">
        <v>5</v>
      </c>
      <c r="B16" s="467" t="s">
        <v>269</v>
      </c>
      <c r="C16" s="468">
        <v>90</v>
      </c>
      <c r="D16" s="468">
        <v>90</v>
      </c>
      <c r="E16" s="468">
        <v>90</v>
      </c>
      <c r="F16" s="468">
        <v>90</v>
      </c>
      <c r="G16" s="468">
        <v>90</v>
      </c>
      <c r="H16" s="468">
        <v>90</v>
      </c>
      <c r="I16" s="468">
        <v>90</v>
      </c>
      <c r="J16" s="468">
        <v>90</v>
      </c>
      <c r="K16" s="468">
        <v>90</v>
      </c>
      <c r="L16" s="455"/>
      <c r="M16" s="455"/>
      <c r="N16" s="456"/>
      <c r="O16" s="456"/>
      <c r="P16" s="456"/>
      <c r="Q16" s="456"/>
      <c r="R16" s="456"/>
      <c r="S16" s="456"/>
      <c r="T16" s="456"/>
      <c r="U16" s="456"/>
      <c r="V16" s="457"/>
      <c r="X16" s="622"/>
    </row>
    <row r="17" spans="1:24" ht="18" customHeight="1">
      <c r="A17" s="124">
        <v>6</v>
      </c>
      <c r="B17" s="467" t="s">
        <v>253</v>
      </c>
      <c r="C17" s="468">
        <v>90</v>
      </c>
      <c r="D17" s="468">
        <v>88</v>
      </c>
      <c r="E17" s="468">
        <v>90</v>
      </c>
      <c r="F17" s="468">
        <v>88</v>
      </c>
      <c r="G17" s="468">
        <v>90</v>
      </c>
      <c r="H17" s="468">
        <v>88</v>
      </c>
      <c r="I17" s="468">
        <v>90</v>
      </c>
      <c r="J17" s="468">
        <v>88</v>
      </c>
      <c r="K17" s="468">
        <v>88</v>
      </c>
      <c r="L17" s="455"/>
      <c r="M17" s="455"/>
      <c r="N17" s="456"/>
      <c r="O17" s="456"/>
      <c r="P17" s="456"/>
      <c r="Q17" s="456"/>
      <c r="R17" s="456"/>
      <c r="S17" s="456"/>
      <c r="T17" s="456"/>
      <c r="U17" s="456"/>
      <c r="V17" s="457"/>
      <c r="X17" s="622"/>
    </row>
    <row r="18" spans="1:24" ht="18" customHeight="1">
      <c r="A18" s="124">
        <v>7</v>
      </c>
      <c r="B18" s="458"/>
      <c r="C18" s="454"/>
      <c r="D18" s="455"/>
      <c r="E18" s="455"/>
      <c r="F18" s="455"/>
      <c r="G18" s="455"/>
      <c r="H18" s="455"/>
      <c r="I18" s="455"/>
      <c r="J18" s="455"/>
      <c r="K18" s="455"/>
      <c r="L18" s="455"/>
      <c r="M18" s="455"/>
      <c r="N18" s="456"/>
      <c r="O18" s="456"/>
      <c r="P18" s="456"/>
      <c r="Q18" s="456"/>
      <c r="R18" s="456"/>
      <c r="S18" s="456"/>
      <c r="T18" s="456"/>
      <c r="U18" s="456"/>
      <c r="V18" s="457"/>
      <c r="X18" s="622"/>
    </row>
    <row r="19" spans="1:24" ht="18" customHeight="1">
      <c r="A19" s="124">
        <v>8</v>
      </c>
      <c r="B19" s="458"/>
      <c r="C19" s="454"/>
      <c r="D19" s="455"/>
      <c r="E19" s="455"/>
      <c r="F19" s="455"/>
      <c r="G19" s="455"/>
      <c r="H19" s="455"/>
      <c r="I19" s="455"/>
      <c r="J19" s="455"/>
      <c r="K19" s="455"/>
      <c r="L19" s="455"/>
      <c r="M19" s="455"/>
      <c r="N19" s="456"/>
      <c r="O19" s="456"/>
      <c r="P19" s="456"/>
      <c r="Q19" s="456"/>
      <c r="R19" s="456"/>
      <c r="S19" s="456"/>
      <c r="T19" s="456"/>
      <c r="U19" s="456"/>
      <c r="V19" s="457"/>
      <c r="X19" s="622"/>
    </row>
    <row r="20" spans="1:24" ht="18" customHeight="1">
      <c r="A20" s="124">
        <v>9</v>
      </c>
      <c r="B20" s="458"/>
      <c r="C20" s="454"/>
      <c r="D20" s="455"/>
      <c r="E20" s="455"/>
      <c r="F20" s="455"/>
      <c r="G20" s="455"/>
      <c r="H20" s="455"/>
      <c r="I20" s="455"/>
      <c r="J20" s="455"/>
      <c r="K20" s="455"/>
      <c r="L20" s="455"/>
      <c r="M20" s="455"/>
      <c r="N20" s="456"/>
      <c r="O20" s="456"/>
      <c r="P20" s="456"/>
      <c r="Q20" s="456"/>
      <c r="R20" s="456"/>
      <c r="S20" s="456"/>
      <c r="T20" s="456"/>
      <c r="U20" s="456"/>
      <c r="V20" s="457"/>
      <c r="X20" s="622"/>
    </row>
    <row r="21" spans="1:24" ht="18" customHeight="1">
      <c r="A21" s="124">
        <v>10</v>
      </c>
      <c r="B21" s="458"/>
      <c r="C21" s="454"/>
      <c r="D21" s="455"/>
      <c r="E21" s="455"/>
      <c r="F21" s="455"/>
      <c r="G21" s="455"/>
      <c r="H21" s="455"/>
      <c r="I21" s="455"/>
      <c r="J21" s="455"/>
      <c r="K21" s="455"/>
      <c r="L21" s="455"/>
      <c r="M21" s="455"/>
      <c r="N21" s="456"/>
      <c r="O21" s="456"/>
      <c r="P21" s="456"/>
      <c r="Q21" s="456"/>
      <c r="R21" s="456"/>
      <c r="S21" s="456"/>
      <c r="T21" s="456"/>
      <c r="U21" s="456"/>
      <c r="V21" s="457"/>
      <c r="X21" s="622"/>
    </row>
    <row r="22" spans="1:24" ht="18" customHeight="1">
      <c r="A22" s="124">
        <v>11</v>
      </c>
      <c r="B22" s="458"/>
      <c r="C22" s="454"/>
      <c r="D22" s="455"/>
      <c r="E22" s="455"/>
      <c r="F22" s="455"/>
      <c r="G22" s="455"/>
      <c r="H22" s="455"/>
      <c r="I22" s="455"/>
      <c r="J22" s="455"/>
      <c r="K22" s="455"/>
      <c r="L22" s="455"/>
      <c r="M22" s="455"/>
      <c r="N22" s="456"/>
      <c r="O22" s="456"/>
      <c r="P22" s="456"/>
      <c r="Q22" s="456"/>
      <c r="R22" s="456"/>
      <c r="S22" s="456"/>
      <c r="T22" s="456"/>
      <c r="U22" s="456"/>
      <c r="V22" s="457"/>
      <c r="X22" s="622"/>
    </row>
    <row r="23" spans="1:24" ht="18" customHeight="1">
      <c r="A23" s="124">
        <v>12</v>
      </c>
      <c r="B23" s="458"/>
      <c r="C23" s="454"/>
      <c r="D23" s="455"/>
      <c r="E23" s="455"/>
      <c r="F23" s="455"/>
      <c r="G23" s="455"/>
      <c r="H23" s="455"/>
      <c r="I23" s="455"/>
      <c r="J23" s="455"/>
      <c r="K23" s="455"/>
      <c r="L23" s="455"/>
      <c r="M23" s="455"/>
      <c r="N23" s="456"/>
      <c r="O23" s="456"/>
      <c r="P23" s="456"/>
      <c r="Q23" s="456"/>
      <c r="R23" s="456"/>
      <c r="S23" s="456"/>
      <c r="T23" s="456"/>
      <c r="U23" s="456"/>
      <c r="V23" s="457"/>
      <c r="X23" s="622"/>
    </row>
    <row r="24" spans="1:24" ht="18" customHeight="1">
      <c r="A24" s="124">
        <v>13</v>
      </c>
      <c r="B24" s="458"/>
      <c r="C24" s="454"/>
      <c r="D24" s="455"/>
      <c r="E24" s="455"/>
      <c r="F24" s="455"/>
      <c r="G24" s="455"/>
      <c r="H24" s="455"/>
      <c r="I24" s="455"/>
      <c r="J24" s="455"/>
      <c r="K24" s="455"/>
      <c r="L24" s="455"/>
      <c r="M24" s="455"/>
      <c r="N24" s="456"/>
      <c r="O24" s="456"/>
      <c r="P24" s="456"/>
      <c r="Q24" s="456"/>
      <c r="R24" s="456"/>
      <c r="S24" s="456"/>
      <c r="T24" s="456"/>
      <c r="U24" s="456"/>
      <c r="V24" s="457"/>
      <c r="X24" s="622"/>
    </row>
    <row r="25" spans="1:24" ht="18" customHeight="1">
      <c r="A25" s="124">
        <v>14</v>
      </c>
      <c r="B25" s="458"/>
      <c r="C25" s="454"/>
      <c r="D25" s="455"/>
      <c r="E25" s="455"/>
      <c r="F25" s="455"/>
      <c r="G25" s="455"/>
      <c r="H25" s="455"/>
      <c r="I25" s="455"/>
      <c r="J25" s="455"/>
      <c r="K25" s="455"/>
      <c r="L25" s="455"/>
      <c r="M25" s="455"/>
      <c r="N25" s="456"/>
      <c r="O25" s="456"/>
      <c r="P25" s="456"/>
      <c r="Q25" s="456"/>
      <c r="R25" s="456"/>
      <c r="S25" s="456"/>
      <c r="T25" s="456"/>
      <c r="U25" s="456"/>
      <c r="V25" s="457"/>
      <c r="X25" s="622"/>
    </row>
    <row r="26" spans="1:24" ht="18" customHeight="1" thickBot="1">
      <c r="A26" s="124">
        <v>15</v>
      </c>
      <c r="B26" s="458"/>
      <c r="C26" s="459"/>
      <c r="D26" s="460"/>
      <c r="E26" s="460"/>
      <c r="F26" s="460"/>
      <c r="G26" s="460"/>
      <c r="H26" s="460"/>
      <c r="I26" s="460"/>
      <c r="J26" s="460"/>
      <c r="K26" s="460"/>
      <c r="L26" s="460"/>
      <c r="M26" s="460"/>
      <c r="N26" s="461"/>
      <c r="O26" s="461"/>
      <c r="P26" s="461"/>
      <c r="Q26" s="461"/>
      <c r="R26" s="461"/>
      <c r="S26" s="461"/>
      <c r="T26" s="461"/>
      <c r="U26" s="461"/>
      <c r="V26" s="462"/>
      <c r="X26" s="623"/>
    </row>
    <row r="27" spans="1:24" ht="24.95" customHeight="1">
      <c r="A27" s="624" t="s">
        <v>127</v>
      </c>
      <c r="B27" s="625"/>
      <c r="C27" s="439">
        <f t="shared" ref="C27:V27" si="2">IF(SUM(C12:C26)=0,"",SUM(C12:C26))</f>
        <v>540</v>
      </c>
      <c r="D27" s="439">
        <f t="shared" si="2"/>
        <v>542</v>
      </c>
      <c r="E27" s="439">
        <f t="shared" si="2"/>
        <v>540</v>
      </c>
      <c r="F27" s="439">
        <f t="shared" si="2"/>
        <v>542</v>
      </c>
      <c r="G27" s="439">
        <f t="shared" si="2"/>
        <v>540</v>
      </c>
      <c r="H27" s="439">
        <f t="shared" si="2"/>
        <v>542</v>
      </c>
      <c r="I27" s="439">
        <f t="shared" si="2"/>
        <v>540</v>
      </c>
      <c r="J27" s="439">
        <f t="shared" si="2"/>
        <v>542</v>
      </c>
      <c r="K27" s="439">
        <f t="shared" si="2"/>
        <v>542</v>
      </c>
      <c r="L27" s="439" t="str">
        <f t="shared" si="2"/>
        <v/>
      </c>
      <c r="M27" s="439" t="str">
        <f t="shared" si="2"/>
        <v/>
      </c>
      <c r="N27" s="439" t="str">
        <f t="shared" si="2"/>
        <v/>
      </c>
      <c r="O27" s="439" t="str">
        <f t="shared" si="2"/>
        <v/>
      </c>
      <c r="P27" s="439" t="str">
        <f t="shared" si="2"/>
        <v/>
      </c>
      <c r="Q27" s="439" t="str">
        <f t="shared" si="2"/>
        <v/>
      </c>
      <c r="R27" s="439" t="str">
        <f t="shared" si="2"/>
        <v/>
      </c>
      <c r="S27" s="439" t="str">
        <f t="shared" si="2"/>
        <v/>
      </c>
      <c r="T27" s="439" t="str">
        <f t="shared" si="2"/>
        <v/>
      </c>
      <c r="U27" s="439" t="str">
        <f t="shared" si="2"/>
        <v/>
      </c>
      <c r="V27" s="439" t="str">
        <f t="shared" si="2"/>
        <v/>
      </c>
    </row>
    <row r="28" spans="1:24" s="118" customFormat="1" ht="15" customHeight="1">
      <c r="A28" s="116"/>
      <c r="B28" s="116"/>
      <c r="C28" s="117"/>
      <c r="D28" s="117"/>
      <c r="E28" s="117"/>
      <c r="F28" s="117"/>
      <c r="G28" s="117"/>
      <c r="H28" s="117"/>
      <c r="I28" s="117"/>
      <c r="J28" s="117"/>
      <c r="K28" s="117"/>
      <c r="L28" s="117"/>
      <c r="M28" s="117"/>
      <c r="N28" s="117"/>
      <c r="O28" s="117"/>
      <c r="P28" s="117"/>
      <c r="Q28" s="117"/>
      <c r="R28" s="117"/>
      <c r="S28" s="117"/>
      <c r="T28" s="117"/>
      <c r="U28" s="117"/>
      <c r="V28" s="117"/>
      <c r="X28" s="120"/>
    </row>
    <row r="29" spans="1:24"/>
    <row r="30" spans="1:24" ht="24.95" customHeight="1">
      <c r="A30" s="628" t="s">
        <v>100</v>
      </c>
      <c r="B30" s="629"/>
      <c r="C30" s="629"/>
      <c r="D30" s="629"/>
      <c r="E30" s="629"/>
      <c r="F30" s="629"/>
      <c r="G30" s="629"/>
      <c r="H30" s="629"/>
      <c r="I30" s="629"/>
      <c r="J30" s="629"/>
      <c r="K30" s="629"/>
      <c r="L30" s="629"/>
      <c r="M30" s="629"/>
      <c r="N30" s="629"/>
      <c r="O30" s="629"/>
      <c r="P30" s="629"/>
      <c r="Q30" s="629"/>
      <c r="R30" s="629"/>
      <c r="S30" s="629"/>
      <c r="T30" s="629"/>
      <c r="U30" s="629"/>
      <c r="V30" s="629"/>
    </row>
    <row r="31" spans="1:24" s="113" customFormat="1" ht="12.75" customHeight="1">
      <c r="A31" s="630" t="s">
        <v>82</v>
      </c>
      <c r="B31" s="630" t="s">
        <v>34</v>
      </c>
      <c r="C31" s="619">
        <f>C4</f>
        <v>1</v>
      </c>
      <c r="D31" s="619">
        <f t="shared" ref="D31:M31" si="3">D4</f>
        <v>2</v>
      </c>
      <c r="E31" s="619">
        <f t="shared" si="3"/>
        <v>3</v>
      </c>
      <c r="F31" s="619">
        <f t="shared" si="3"/>
        <v>4</v>
      </c>
      <c r="G31" s="619">
        <f t="shared" si="3"/>
        <v>5</v>
      </c>
      <c r="H31" s="619">
        <f t="shared" si="3"/>
        <v>6</v>
      </c>
      <c r="I31" s="619">
        <f t="shared" si="3"/>
        <v>7</v>
      </c>
      <c r="J31" s="619">
        <f t="shared" si="3"/>
        <v>8</v>
      </c>
      <c r="K31" s="619">
        <f t="shared" si="3"/>
        <v>9</v>
      </c>
      <c r="L31" s="619">
        <f t="shared" si="3"/>
        <v>10</v>
      </c>
      <c r="M31" s="619">
        <f t="shared" si="3"/>
        <v>11</v>
      </c>
      <c r="N31" s="619">
        <f t="shared" ref="N31:U31" si="4">N4</f>
        <v>12</v>
      </c>
      <c r="O31" s="619">
        <f t="shared" si="4"/>
        <v>13</v>
      </c>
      <c r="P31" s="619">
        <f t="shared" si="4"/>
        <v>14</v>
      </c>
      <c r="Q31" s="619">
        <f t="shared" si="4"/>
        <v>15</v>
      </c>
      <c r="R31" s="619">
        <f t="shared" si="4"/>
        <v>16</v>
      </c>
      <c r="S31" s="619">
        <f t="shared" si="4"/>
        <v>17</v>
      </c>
      <c r="T31" s="619">
        <f t="shared" si="4"/>
        <v>18</v>
      </c>
      <c r="U31" s="619">
        <f t="shared" si="4"/>
        <v>19</v>
      </c>
      <c r="V31" s="619">
        <f t="shared" ref="V31" si="5">V4</f>
        <v>20</v>
      </c>
      <c r="X31" s="121"/>
    </row>
    <row r="32" spans="1:24" s="113" customFormat="1" ht="12.75" customHeight="1" thickBot="1">
      <c r="A32" s="630"/>
      <c r="B32" s="630"/>
      <c r="C32" s="620"/>
      <c r="D32" s="620"/>
      <c r="E32" s="620"/>
      <c r="F32" s="620"/>
      <c r="G32" s="620"/>
      <c r="H32" s="620"/>
      <c r="I32" s="620"/>
      <c r="J32" s="620"/>
      <c r="K32" s="620"/>
      <c r="L32" s="620"/>
      <c r="M32" s="620"/>
      <c r="N32" s="620"/>
      <c r="O32" s="620"/>
      <c r="P32" s="620"/>
      <c r="Q32" s="620"/>
      <c r="R32" s="620"/>
      <c r="S32" s="620"/>
      <c r="T32" s="620"/>
      <c r="U32" s="620"/>
      <c r="V32" s="620"/>
      <c r="X32" s="121"/>
    </row>
    <row r="33" spans="1:24" ht="18" customHeight="1" thickBot="1">
      <c r="A33" s="123">
        <v>1</v>
      </c>
      <c r="B33" s="467" t="s">
        <v>249</v>
      </c>
      <c r="C33" s="468">
        <v>70</v>
      </c>
      <c r="D33" s="468">
        <v>70</v>
      </c>
      <c r="E33" s="468">
        <v>70</v>
      </c>
      <c r="F33" s="468">
        <v>70</v>
      </c>
      <c r="G33" s="468">
        <v>70</v>
      </c>
      <c r="H33" s="468">
        <v>70</v>
      </c>
      <c r="I33" s="468">
        <v>70</v>
      </c>
      <c r="J33" s="468">
        <v>70</v>
      </c>
      <c r="K33" s="468">
        <v>70</v>
      </c>
      <c r="L33" s="451"/>
      <c r="M33" s="451"/>
      <c r="N33" s="452"/>
      <c r="O33" s="452"/>
      <c r="P33" s="452"/>
      <c r="Q33" s="452"/>
      <c r="R33" s="452"/>
      <c r="S33" s="452"/>
      <c r="T33" s="452"/>
      <c r="U33" s="452"/>
      <c r="V33" s="453"/>
      <c r="X33" s="146" t="s">
        <v>93</v>
      </c>
    </row>
    <row r="34" spans="1:24" ht="18" customHeight="1">
      <c r="A34" s="124">
        <v>2</v>
      </c>
      <c r="B34" s="467" t="s">
        <v>267</v>
      </c>
      <c r="C34" s="468">
        <v>70</v>
      </c>
      <c r="D34" s="468">
        <v>70</v>
      </c>
      <c r="E34" s="468">
        <v>70</v>
      </c>
      <c r="F34" s="468">
        <v>70</v>
      </c>
      <c r="G34" s="468">
        <v>70</v>
      </c>
      <c r="H34" s="468">
        <v>70</v>
      </c>
      <c r="I34" s="468">
        <v>70</v>
      </c>
      <c r="J34" s="468">
        <v>70</v>
      </c>
      <c r="K34" s="468">
        <v>70</v>
      </c>
      <c r="L34" s="455"/>
      <c r="M34" s="455"/>
      <c r="N34" s="456"/>
      <c r="O34" s="456"/>
      <c r="P34" s="456"/>
      <c r="Q34" s="456"/>
      <c r="R34" s="456"/>
      <c r="S34" s="456"/>
      <c r="T34" s="456"/>
      <c r="U34" s="456"/>
      <c r="V34" s="457"/>
      <c r="X34" s="621" t="s">
        <v>163</v>
      </c>
    </row>
    <row r="35" spans="1:24" ht="18" customHeight="1">
      <c r="A35" s="124">
        <v>3</v>
      </c>
      <c r="B35" s="467" t="s">
        <v>264</v>
      </c>
      <c r="C35" s="468">
        <v>70</v>
      </c>
      <c r="D35" s="468">
        <v>70</v>
      </c>
      <c r="E35" s="468">
        <v>70</v>
      </c>
      <c r="F35" s="468">
        <v>70</v>
      </c>
      <c r="G35" s="468">
        <v>70</v>
      </c>
      <c r="H35" s="468">
        <v>70</v>
      </c>
      <c r="I35" s="468">
        <v>70</v>
      </c>
      <c r="J35" s="468">
        <v>70</v>
      </c>
      <c r="K35" s="468">
        <v>70</v>
      </c>
      <c r="L35" s="455"/>
      <c r="M35" s="455"/>
      <c r="N35" s="456"/>
      <c r="O35" s="456"/>
      <c r="P35" s="456"/>
      <c r="Q35" s="456"/>
      <c r="R35" s="456"/>
      <c r="S35" s="456"/>
      <c r="T35" s="456"/>
      <c r="U35" s="456"/>
      <c r="V35" s="457"/>
      <c r="X35" s="622"/>
    </row>
    <row r="36" spans="1:24" ht="18" customHeight="1">
      <c r="A36" s="124">
        <v>4</v>
      </c>
      <c r="B36" s="467" t="s">
        <v>251</v>
      </c>
      <c r="C36" s="468">
        <v>70</v>
      </c>
      <c r="D36" s="468">
        <v>72</v>
      </c>
      <c r="E36" s="468">
        <v>70</v>
      </c>
      <c r="F36" s="468">
        <v>72</v>
      </c>
      <c r="G36" s="468">
        <v>70</v>
      </c>
      <c r="H36" s="468">
        <v>72</v>
      </c>
      <c r="I36" s="468">
        <v>70</v>
      </c>
      <c r="J36" s="468">
        <v>72</v>
      </c>
      <c r="K36" s="468">
        <v>72</v>
      </c>
      <c r="L36" s="455"/>
      <c r="M36" s="455"/>
      <c r="N36" s="456"/>
      <c r="O36" s="456"/>
      <c r="P36" s="456"/>
      <c r="Q36" s="456"/>
      <c r="R36" s="456"/>
      <c r="S36" s="456"/>
      <c r="T36" s="456"/>
      <c r="U36" s="456"/>
      <c r="V36" s="457"/>
      <c r="X36" s="622"/>
    </row>
    <row r="37" spans="1:24" ht="18" customHeight="1">
      <c r="A37" s="124">
        <v>5</v>
      </c>
      <c r="B37" s="463"/>
      <c r="C37" s="464"/>
      <c r="D37" s="464"/>
      <c r="E37" s="464"/>
      <c r="F37" s="464"/>
      <c r="G37" s="455"/>
      <c r="H37" s="455"/>
      <c r="I37" s="455"/>
      <c r="J37" s="455"/>
      <c r="K37" s="455"/>
      <c r="L37" s="455"/>
      <c r="M37" s="455"/>
      <c r="N37" s="456"/>
      <c r="O37" s="456"/>
      <c r="P37" s="456"/>
      <c r="Q37" s="456"/>
      <c r="R37" s="456"/>
      <c r="S37" s="456"/>
      <c r="T37" s="456"/>
      <c r="U37" s="456"/>
      <c r="V37" s="457"/>
      <c r="X37" s="622"/>
    </row>
    <row r="38" spans="1:24" ht="18" customHeight="1">
      <c r="A38" s="124">
        <v>6</v>
      </c>
      <c r="B38" s="463"/>
      <c r="C38" s="464"/>
      <c r="D38" s="464"/>
      <c r="E38" s="464"/>
      <c r="F38" s="464"/>
      <c r="G38" s="455"/>
      <c r="H38" s="455"/>
      <c r="I38" s="455"/>
      <c r="J38" s="455"/>
      <c r="K38" s="455"/>
      <c r="L38" s="455"/>
      <c r="M38" s="455"/>
      <c r="N38" s="456"/>
      <c r="O38" s="456"/>
      <c r="P38" s="456"/>
      <c r="Q38" s="456"/>
      <c r="R38" s="456"/>
      <c r="S38" s="456"/>
      <c r="T38" s="456"/>
      <c r="U38" s="456"/>
      <c r="V38" s="457"/>
      <c r="X38" s="622"/>
    </row>
    <row r="39" spans="1:24" ht="18" customHeight="1">
      <c r="A39" s="124">
        <v>7</v>
      </c>
      <c r="B39" s="463"/>
      <c r="C39" s="464"/>
      <c r="D39" s="464"/>
      <c r="E39" s="464"/>
      <c r="F39" s="464"/>
      <c r="G39" s="455"/>
      <c r="H39" s="455"/>
      <c r="I39" s="455"/>
      <c r="J39" s="455"/>
      <c r="K39" s="455"/>
      <c r="L39" s="455"/>
      <c r="M39" s="455"/>
      <c r="N39" s="456"/>
      <c r="O39" s="456"/>
      <c r="P39" s="456"/>
      <c r="Q39" s="456"/>
      <c r="R39" s="456"/>
      <c r="S39" s="456"/>
      <c r="T39" s="456"/>
      <c r="U39" s="456"/>
      <c r="V39" s="457"/>
      <c r="X39" s="622"/>
    </row>
    <row r="40" spans="1:24" ht="18" customHeight="1">
      <c r="A40" s="124">
        <v>8</v>
      </c>
      <c r="B40" s="463"/>
      <c r="C40" s="464"/>
      <c r="D40" s="464"/>
      <c r="E40" s="464"/>
      <c r="F40" s="464"/>
      <c r="G40" s="455"/>
      <c r="H40" s="455"/>
      <c r="I40" s="455"/>
      <c r="J40" s="455"/>
      <c r="K40" s="455"/>
      <c r="L40" s="455"/>
      <c r="M40" s="455"/>
      <c r="N40" s="456"/>
      <c r="O40" s="456"/>
      <c r="P40" s="456"/>
      <c r="Q40" s="456"/>
      <c r="R40" s="456"/>
      <c r="S40" s="456"/>
      <c r="T40" s="456"/>
      <c r="U40" s="456"/>
      <c r="V40" s="457"/>
      <c r="X40" s="622"/>
    </row>
    <row r="41" spans="1:24" ht="18" customHeight="1">
      <c r="A41" s="124">
        <v>9</v>
      </c>
      <c r="B41" s="463"/>
      <c r="C41" s="464"/>
      <c r="D41" s="464"/>
      <c r="E41" s="464"/>
      <c r="F41" s="464"/>
      <c r="G41" s="455"/>
      <c r="H41" s="455"/>
      <c r="I41" s="455"/>
      <c r="J41" s="455"/>
      <c r="K41" s="455"/>
      <c r="L41" s="455"/>
      <c r="M41" s="455"/>
      <c r="N41" s="456"/>
      <c r="O41" s="456"/>
      <c r="P41" s="456"/>
      <c r="Q41" s="456"/>
      <c r="R41" s="456"/>
      <c r="S41" s="456"/>
      <c r="T41" s="456"/>
      <c r="U41" s="456"/>
      <c r="V41" s="457"/>
      <c r="X41" s="622"/>
    </row>
    <row r="42" spans="1:24" ht="18" customHeight="1">
      <c r="A42" s="124">
        <v>10</v>
      </c>
      <c r="B42" s="463"/>
      <c r="C42" s="464"/>
      <c r="D42" s="464"/>
      <c r="E42" s="464"/>
      <c r="F42" s="464"/>
      <c r="G42" s="455"/>
      <c r="H42" s="455"/>
      <c r="I42" s="455"/>
      <c r="J42" s="455"/>
      <c r="K42" s="455"/>
      <c r="L42" s="455"/>
      <c r="M42" s="455"/>
      <c r="N42" s="456"/>
      <c r="O42" s="456"/>
      <c r="P42" s="456"/>
      <c r="Q42" s="456"/>
      <c r="R42" s="456"/>
      <c r="S42" s="456"/>
      <c r="T42" s="456"/>
      <c r="U42" s="456"/>
      <c r="V42" s="457"/>
      <c r="X42" s="622"/>
    </row>
    <row r="43" spans="1:24" ht="18" customHeight="1">
      <c r="A43" s="124">
        <v>11</v>
      </c>
      <c r="B43" s="463"/>
      <c r="C43" s="464"/>
      <c r="D43" s="464"/>
      <c r="E43" s="464"/>
      <c r="F43" s="464"/>
      <c r="G43" s="455"/>
      <c r="H43" s="455"/>
      <c r="I43" s="455"/>
      <c r="J43" s="455"/>
      <c r="K43" s="455"/>
      <c r="L43" s="455"/>
      <c r="M43" s="455"/>
      <c r="N43" s="456"/>
      <c r="O43" s="456"/>
      <c r="P43" s="456"/>
      <c r="Q43" s="456"/>
      <c r="R43" s="456"/>
      <c r="S43" s="456"/>
      <c r="T43" s="456"/>
      <c r="U43" s="456"/>
      <c r="V43" s="457"/>
      <c r="X43" s="622"/>
    </row>
    <row r="44" spans="1:24" ht="18" customHeight="1">
      <c r="A44" s="124">
        <v>12</v>
      </c>
      <c r="B44" s="463"/>
      <c r="C44" s="464"/>
      <c r="D44" s="464"/>
      <c r="E44" s="464"/>
      <c r="F44" s="464"/>
      <c r="G44" s="455"/>
      <c r="H44" s="455"/>
      <c r="I44" s="455"/>
      <c r="J44" s="455"/>
      <c r="K44" s="455"/>
      <c r="L44" s="455"/>
      <c r="M44" s="455"/>
      <c r="N44" s="456"/>
      <c r="O44" s="456"/>
      <c r="P44" s="456"/>
      <c r="Q44" s="456"/>
      <c r="R44" s="456"/>
      <c r="S44" s="456"/>
      <c r="T44" s="456"/>
      <c r="U44" s="456"/>
      <c r="V44" s="457"/>
      <c r="X44" s="622"/>
    </row>
    <row r="45" spans="1:24" ht="18" customHeight="1">
      <c r="A45" s="124">
        <v>13</v>
      </c>
      <c r="B45" s="463"/>
      <c r="C45" s="464"/>
      <c r="D45" s="464"/>
      <c r="E45" s="464"/>
      <c r="F45" s="464"/>
      <c r="G45" s="455"/>
      <c r="H45" s="455"/>
      <c r="I45" s="455"/>
      <c r="J45" s="455"/>
      <c r="K45" s="455"/>
      <c r="L45" s="455"/>
      <c r="M45" s="455"/>
      <c r="N45" s="456"/>
      <c r="O45" s="456"/>
      <c r="P45" s="456"/>
      <c r="Q45" s="456"/>
      <c r="R45" s="456"/>
      <c r="S45" s="456"/>
      <c r="T45" s="456"/>
      <c r="U45" s="456"/>
      <c r="V45" s="457"/>
      <c r="X45" s="622"/>
    </row>
    <row r="46" spans="1:24" ht="18" customHeight="1">
      <c r="A46" s="124">
        <v>14</v>
      </c>
      <c r="B46" s="463"/>
      <c r="C46" s="464"/>
      <c r="D46" s="464"/>
      <c r="E46" s="464"/>
      <c r="F46" s="464"/>
      <c r="G46" s="455"/>
      <c r="H46" s="455"/>
      <c r="I46" s="455"/>
      <c r="J46" s="455"/>
      <c r="K46" s="455"/>
      <c r="L46" s="455"/>
      <c r="M46" s="455"/>
      <c r="N46" s="456"/>
      <c r="O46" s="456"/>
      <c r="P46" s="456"/>
      <c r="Q46" s="456"/>
      <c r="R46" s="456"/>
      <c r="S46" s="456"/>
      <c r="T46" s="456"/>
      <c r="U46" s="456"/>
      <c r="V46" s="457"/>
      <c r="X46" s="622"/>
    </row>
    <row r="47" spans="1:24" ht="18" customHeight="1" thickBot="1">
      <c r="A47" s="124">
        <v>15</v>
      </c>
      <c r="B47" s="465"/>
      <c r="C47" s="466"/>
      <c r="D47" s="466"/>
      <c r="E47" s="466"/>
      <c r="F47" s="466"/>
      <c r="G47" s="460"/>
      <c r="H47" s="460"/>
      <c r="I47" s="460"/>
      <c r="J47" s="460"/>
      <c r="K47" s="460"/>
      <c r="L47" s="460"/>
      <c r="M47" s="460"/>
      <c r="N47" s="461"/>
      <c r="O47" s="461"/>
      <c r="P47" s="461"/>
      <c r="Q47" s="461"/>
      <c r="R47" s="461"/>
      <c r="S47" s="461"/>
      <c r="T47" s="461"/>
      <c r="U47" s="461"/>
      <c r="V47" s="462"/>
      <c r="X47" s="623"/>
    </row>
    <row r="48" spans="1:24" ht="24.95" customHeight="1" thickBot="1">
      <c r="A48" s="624" t="s">
        <v>128</v>
      </c>
      <c r="B48" s="625"/>
      <c r="C48" s="439">
        <f>IF(SUM(C33:C47)=0,"",SUM(C33:C47))</f>
        <v>280</v>
      </c>
      <c r="D48" s="439">
        <f t="shared" ref="D48:V48" si="6">IF(SUM(D33:D47)=0,"",SUM(D33:D47))</f>
        <v>282</v>
      </c>
      <c r="E48" s="439">
        <f t="shared" si="6"/>
        <v>280</v>
      </c>
      <c r="F48" s="439">
        <f t="shared" si="6"/>
        <v>282</v>
      </c>
      <c r="G48" s="439">
        <f t="shared" si="6"/>
        <v>280</v>
      </c>
      <c r="H48" s="439">
        <f t="shared" si="6"/>
        <v>282</v>
      </c>
      <c r="I48" s="439">
        <f t="shared" si="6"/>
        <v>280</v>
      </c>
      <c r="J48" s="439">
        <f t="shared" si="6"/>
        <v>282</v>
      </c>
      <c r="K48" s="439">
        <f t="shared" si="6"/>
        <v>282</v>
      </c>
      <c r="L48" s="439" t="str">
        <f t="shared" si="6"/>
        <v/>
      </c>
      <c r="M48" s="439" t="str">
        <f t="shared" si="6"/>
        <v/>
      </c>
      <c r="N48" s="439" t="str">
        <f t="shared" si="6"/>
        <v/>
      </c>
      <c r="O48" s="439" t="str">
        <f t="shared" si="6"/>
        <v/>
      </c>
      <c r="P48" s="439" t="str">
        <f t="shared" si="6"/>
        <v/>
      </c>
      <c r="Q48" s="439" t="str">
        <f t="shared" si="6"/>
        <v/>
      </c>
      <c r="R48" s="439" t="str">
        <f t="shared" si="6"/>
        <v/>
      </c>
      <c r="S48" s="439" t="str">
        <f t="shared" si="6"/>
        <v/>
      </c>
      <c r="T48" s="439" t="str">
        <f t="shared" si="6"/>
        <v/>
      </c>
      <c r="U48" s="439" t="str">
        <f t="shared" si="6"/>
        <v/>
      </c>
      <c r="V48" s="439" t="str">
        <f t="shared" si="6"/>
        <v/>
      </c>
    </row>
    <row r="49" spans="2:26" ht="12.75" customHeight="1">
      <c r="X49" s="638"/>
      <c r="Y49" s="238"/>
      <c r="Z49" s="238"/>
    </row>
    <row r="50" spans="2:26" ht="13.5" customHeight="1" thickBot="1">
      <c r="X50" s="639"/>
      <c r="Y50" s="238"/>
      <c r="Z50" s="238"/>
    </row>
    <row r="51" spans="2:26" ht="13.5" thickBot="1">
      <c r="B51" s="631" t="s">
        <v>126</v>
      </c>
      <c r="C51" s="632"/>
      <c r="D51" s="632"/>
      <c r="E51" s="632"/>
      <c r="F51" s="632"/>
      <c r="G51" s="632"/>
      <c r="H51" s="632"/>
      <c r="I51" s="632"/>
      <c r="J51" s="632"/>
      <c r="K51" s="632"/>
      <c r="L51" s="632"/>
      <c r="M51" s="632"/>
      <c r="N51" s="632"/>
      <c r="O51" s="632"/>
      <c r="P51" s="632"/>
      <c r="Q51" s="632"/>
      <c r="R51" s="632"/>
      <c r="S51" s="632"/>
      <c r="T51" s="632"/>
      <c r="U51" s="632"/>
      <c r="V51" s="633"/>
      <c r="X51" s="640"/>
    </row>
    <row r="52" spans="2:26" ht="13.5" thickBot="1">
      <c r="B52" s="634"/>
      <c r="C52" s="635"/>
      <c r="D52" s="635"/>
      <c r="E52" s="635"/>
      <c r="F52" s="635"/>
      <c r="G52" s="635"/>
      <c r="H52" s="635"/>
      <c r="I52" s="635"/>
      <c r="J52" s="635"/>
      <c r="K52" s="635"/>
      <c r="L52" s="635"/>
      <c r="M52" s="635"/>
      <c r="N52" s="635"/>
      <c r="O52" s="635"/>
      <c r="P52" s="635"/>
      <c r="Q52" s="635"/>
      <c r="R52" s="635"/>
      <c r="S52" s="635"/>
      <c r="T52" s="635"/>
      <c r="U52" s="635"/>
      <c r="V52" s="636"/>
    </row>
    <row r="53" spans="2:26" ht="18" customHeight="1">
      <c r="B53" s="144" t="s">
        <v>113</v>
      </c>
      <c r="C53" s="446">
        <f>C27</f>
        <v>540</v>
      </c>
      <c r="D53" s="446">
        <f t="shared" ref="D53:V53" si="7">D27</f>
        <v>542</v>
      </c>
      <c r="E53" s="446">
        <f t="shared" si="7"/>
        <v>540</v>
      </c>
      <c r="F53" s="446">
        <f t="shared" si="7"/>
        <v>542</v>
      </c>
      <c r="G53" s="446">
        <f t="shared" si="7"/>
        <v>540</v>
      </c>
      <c r="H53" s="446">
        <f t="shared" si="7"/>
        <v>542</v>
      </c>
      <c r="I53" s="446">
        <f t="shared" si="7"/>
        <v>540</v>
      </c>
      <c r="J53" s="446">
        <f t="shared" si="7"/>
        <v>542</v>
      </c>
      <c r="K53" s="446">
        <f t="shared" si="7"/>
        <v>542</v>
      </c>
      <c r="L53" s="446" t="str">
        <f t="shared" si="7"/>
        <v/>
      </c>
      <c r="M53" s="446" t="str">
        <f t="shared" si="7"/>
        <v/>
      </c>
      <c r="N53" s="446" t="str">
        <f t="shared" si="7"/>
        <v/>
      </c>
      <c r="O53" s="446" t="str">
        <f t="shared" si="7"/>
        <v/>
      </c>
      <c r="P53" s="446" t="str">
        <f t="shared" si="7"/>
        <v/>
      </c>
      <c r="Q53" s="446" t="str">
        <f t="shared" si="7"/>
        <v/>
      </c>
      <c r="R53" s="446" t="str">
        <f t="shared" si="7"/>
        <v/>
      </c>
      <c r="S53" s="446" t="str">
        <f t="shared" si="7"/>
        <v/>
      </c>
      <c r="T53" s="446" t="str">
        <f t="shared" si="7"/>
        <v/>
      </c>
      <c r="U53" s="446" t="str">
        <f t="shared" si="7"/>
        <v/>
      </c>
      <c r="V53" s="446" t="str">
        <f t="shared" si="7"/>
        <v/>
      </c>
    </row>
    <row r="54" spans="2:26" ht="18" customHeight="1">
      <c r="B54" s="145" t="s">
        <v>114</v>
      </c>
      <c r="C54" s="447">
        <f>C48</f>
        <v>280</v>
      </c>
      <c r="D54" s="447">
        <f t="shared" ref="D54:V54" si="8">D48</f>
        <v>282</v>
      </c>
      <c r="E54" s="447">
        <f t="shared" si="8"/>
        <v>280</v>
      </c>
      <c r="F54" s="447">
        <f t="shared" si="8"/>
        <v>282</v>
      </c>
      <c r="G54" s="447">
        <f t="shared" si="8"/>
        <v>280</v>
      </c>
      <c r="H54" s="447">
        <f t="shared" si="8"/>
        <v>282</v>
      </c>
      <c r="I54" s="447">
        <f t="shared" si="8"/>
        <v>280</v>
      </c>
      <c r="J54" s="447">
        <f t="shared" si="8"/>
        <v>282</v>
      </c>
      <c r="K54" s="447">
        <f t="shared" si="8"/>
        <v>282</v>
      </c>
      <c r="L54" s="447" t="str">
        <f t="shared" si="8"/>
        <v/>
      </c>
      <c r="M54" s="447" t="str">
        <f t="shared" si="8"/>
        <v/>
      </c>
      <c r="N54" s="447" t="str">
        <f t="shared" si="8"/>
        <v/>
      </c>
      <c r="O54" s="447" t="str">
        <f t="shared" si="8"/>
        <v/>
      </c>
      <c r="P54" s="447" t="str">
        <f t="shared" si="8"/>
        <v/>
      </c>
      <c r="Q54" s="447" t="str">
        <f t="shared" si="8"/>
        <v/>
      </c>
      <c r="R54" s="447" t="str">
        <f t="shared" si="8"/>
        <v/>
      </c>
      <c r="S54" s="447" t="str">
        <f t="shared" si="8"/>
        <v/>
      </c>
      <c r="T54" s="447" t="str">
        <f t="shared" si="8"/>
        <v/>
      </c>
      <c r="U54" s="447" t="str">
        <f t="shared" si="8"/>
        <v/>
      </c>
      <c r="V54" s="447" t="str">
        <f t="shared" si="8"/>
        <v/>
      </c>
    </row>
    <row r="55" spans="2:26" ht="18" customHeight="1">
      <c r="B55" s="145" t="s">
        <v>115</v>
      </c>
      <c r="C55" s="447">
        <f>C53+C54</f>
        <v>820</v>
      </c>
      <c r="D55" s="447">
        <f t="shared" ref="D55:V55" si="9">D53+D54</f>
        <v>824</v>
      </c>
      <c r="E55" s="447">
        <f t="shared" si="9"/>
        <v>820</v>
      </c>
      <c r="F55" s="447">
        <f t="shared" si="9"/>
        <v>824</v>
      </c>
      <c r="G55" s="447">
        <f t="shared" si="9"/>
        <v>820</v>
      </c>
      <c r="H55" s="447">
        <f t="shared" si="9"/>
        <v>824</v>
      </c>
      <c r="I55" s="447">
        <f t="shared" si="9"/>
        <v>820</v>
      </c>
      <c r="J55" s="447">
        <f t="shared" si="9"/>
        <v>824</v>
      </c>
      <c r="K55" s="447">
        <f t="shared" si="9"/>
        <v>824</v>
      </c>
      <c r="L55" s="447" t="e">
        <f t="shared" si="9"/>
        <v>#VALUE!</v>
      </c>
      <c r="M55" s="447" t="e">
        <f t="shared" si="9"/>
        <v>#VALUE!</v>
      </c>
      <c r="N55" s="447" t="e">
        <f t="shared" si="9"/>
        <v>#VALUE!</v>
      </c>
      <c r="O55" s="447" t="e">
        <f t="shared" si="9"/>
        <v>#VALUE!</v>
      </c>
      <c r="P55" s="447" t="e">
        <f t="shared" si="9"/>
        <v>#VALUE!</v>
      </c>
      <c r="Q55" s="447" t="e">
        <f t="shared" si="9"/>
        <v>#VALUE!</v>
      </c>
      <c r="R55" s="447" t="e">
        <f t="shared" si="9"/>
        <v>#VALUE!</v>
      </c>
      <c r="S55" s="447" t="e">
        <f t="shared" si="9"/>
        <v>#VALUE!</v>
      </c>
      <c r="T55" s="447" t="e">
        <f t="shared" si="9"/>
        <v>#VALUE!</v>
      </c>
      <c r="U55" s="447" t="e">
        <f t="shared" si="9"/>
        <v>#VALUE!</v>
      </c>
      <c r="V55" s="447" t="e">
        <f t="shared" si="9"/>
        <v>#VALUE!</v>
      </c>
    </row>
    <row r="56" spans="2:26" ht="18" customHeight="1">
      <c r="B56" s="145" t="s">
        <v>116</v>
      </c>
      <c r="C56" s="447">
        <f>C53-C54</f>
        <v>260</v>
      </c>
      <c r="D56" s="447">
        <f t="shared" ref="D56:V56" si="10">D53-D54</f>
        <v>260</v>
      </c>
      <c r="E56" s="447">
        <f t="shared" si="10"/>
        <v>260</v>
      </c>
      <c r="F56" s="447">
        <f t="shared" si="10"/>
        <v>260</v>
      </c>
      <c r="G56" s="447">
        <f t="shared" si="10"/>
        <v>260</v>
      </c>
      <c r="H56" s="447">
        <f t="shared" si="10"/>
        <v>260</v>
      </c>
      <c r="I56" s="447">
        <f t="shared" si="10"/>
        <v>260</v>
      </c>
      <c r="J56" s="447">
        <f t="shared" si="10"/>
        <v>260</v>
      </c>
      <c r="K56" s="447">
        <f t="shared" si="10"/>
        <v>260</v>
      </c>
      <c r="L56" s="447" t="e">
        <f t="shared" si="10"/>
        <v>#VALUE!</v>
      </c>
      <c r="M56" s="447" t="e">
        <f t="shared" si="10"/>
        <v>#VALUE!</v>
      </c>
      <c r="N56" s="447" t="e">
        <f t="shared" si="10"/>
        <v>#VALUE!</v>
      </c>
      <c r="O56" s="447" t="e">
        <f t="shared" si="10"/>
        <v>#VALUE!</v>
      </c>
      <c r="P56" s="447" t="e">
        <f t="shared" si="10"/>
        <v>#VALUE!</v>
      </c>
      <c r="Q56" s="447" t="e">
        <f t="shared" si="10"/>
        <v>#VALUE!</v>
      </c>
      <c r="R56" s="447" t="e">
        <f t="shared" si="10"/>
        <v>#VALUE!</v>
      </c>
      <c r="S56" s="447" t="e">
        <f t="shared" si="10"/>
        <v>#VALUE!</v>
      </c>
      <c r="T56" s="447" t="e">
        <f t="shared" si="10"/>
        <v>#VALUE!</v>
      </c>
      <c r="U56" s="447" t="e">
        <f t="shared" si="10"/>
        <v>#VALUE!</v>
      </c>
      <c r="V56" s="447" t="e">
        <f t="shared" si="10"/>
        <v>#VALUE!</v>
      </c>
    </row>
    <row r="57" spans="2:26" ht="18" customHeight="1">
      <c r="B57" s="145" t="s">
        <v>117</v>
      </c>
      <c r="C57" s="447">
        <f>C5</f>
        <v>100</v>
      </c>
      <c r="D57" s="447">
        <f t="shared" ref="D57:V57" si="11">D5</f>
        <v>100</v>
      </c>
      <c r="E57" s="447">
        <f t="shared" si="11"/>
        <v>100</v>
      </c>
      <c r="F57" s="447">
        <f t="shared" si="11"/>
        <v>100</v>
      </c>
      <c r="G57" s="447">
        <f t="shared" si="11"/>
        <v>100</v>
      </c>
      <c r="H57" s="447">
        <f t="shared" si="11"/>
        <v>100</v>
      </c>
      <c r="I57" s="447">
        <f t="shared" si="11"/>
        <v>100</v>
      </c>
      <c r="J57" s="447">
        <f t="shared" si="11"/>
        <v>100</v>
      </c>
      <c r="K57" s="447">
        <f t="shared" si="11"/>
        <v>100</v>
      </c>
      <c r="L57" s="447">
        <f t="shared" si="11"/>
        <v>0</v>
      </c>
      <c r="M57" s="447">
        <f t="shared" si="11"/>
        <v>0</v>
      </c>
      <c r="N57" s="447">
        <f t="shared" si="11"/>
        <v>0</v>
      </c>
      <c r="O57" s="447">
        <f t="shared" si="11"/>
        <v>0</v>
      </c>
      <c r="P57" s="447">
        <f t="shared" si="11"/>
        <v>0</v>
      </c>
      <c r="Q57" s="447">
        <f t="shared" si="11"/>
        <v>0</v>
      </c>
      <c r="R57" s="447">
        <f t="shared" si="11"/>
        <v>0</v>
      </c>
      <c r="S57" s="447">
        <f t="shared" si="11"/>
        <v>0</v>
      </c>
      <c r="T57" s="447">
        <f t="shared" si="11"/>
        <v>0</v>
      </c>
      <c r="U57" s="447">
        <f t="shared" si="11"/>
        <v>0</v>
      </c>
      <c r="V57" s="447">
        <f t="shared" si="11"/>
        <v>0</v>
      </c>
    </row>
    <row r="58" spans="2:26" ht="18" customHeight="1">
      <c r="B58" s="145" t="s">
        <v>118</v>
      </c>
      <c r="C58" s="447">
        <f>C6</f>
        <v>1</v>
      </c>
      <c r="D58" s="447">
        <f t="shared" ref="D58:V58" si="12">D6</f>
        <v>1</v>
      </c>
      <c r="E58" s="447">
        <f t="shared" si="12"/>
        <v>1</v>
      </c>
      <c r="F58" s="447">
        <f t="shared" si="12"/>
        <v>1</v>
      </c>
      <c r="G58" s="447">
        <f t="shared" si="12"/>
        <v>1</v>
      </c>
      <c r="H58" s="447">
        <f t="shared" si="12"/>
        <v>0</v>
      </c>
      <c r="I58" s="447">
        <f t="shared" si="12"/>
        <v>0</v>
      </c>
      <c r="J58" s="447">
        <f t="shared" si="12"/>
        <v>0</v>
      </c>
      <c r="K58" s="447">
        <f t="shared" si="12"/>
        <v>0</v>
      </c>
      <c r="L58" s="447">
        <f t="shared" si="12"/>
        <v>0</v>
      </c>
      <c r="M58" s="447">
        <f t="shared" si="12"/>
        <v>0</v>
      </c>
      <c r="N58" s="447">
        <f t="shared" si="12"/>
        <v>0</v>
      </c>
      <c r="O58" s="447">
        <f t="shared" si="12"/>
        <v>0</v>
      </c>
      <c r="P58" s="447">
        <f t="shared" si="12"/>
        <v>0</v>
      </c>
      <c r="Q58" s="447">
        <f t="shared" si="12"/>
        <v>0</v>
      </c>
      <c r="R58" s="447">
        <f t="shared" si="12"/>
        <v>0</v>
      </c>
      <c r="S58" s="447">
        <f t="shared" si="12"/>
        <v>0</v>
      </c>
      <c r="T58" s="447">
        <f t="shared" si="12"/>
        <v>0</v>
      </c>
      <c r="U58" s="447">
        <f t="shared" si="12"/>
        <v>0</v>
      </c>
      <c r="V58" s="447">
        <f t="shared" si="12"/>
        <v>0</v>
      </c>
    </row>
    <row r="59" spans="2:26" ht="18" customHeight="1">
      <c r="B59" s="145" t="s">
        <v>104</v>
      </c>
      <c r="C59" s="447">
        <f>C7</f>
        <v>37</v>
      </c>
      <c r="D59" s="447">
        <f t="shared" ref="D59:V59" si="13">D7</f>
        <v>37</v>
      </c>
      <c r="E59" s="447">
        <f t="shared" si="13"/>
        <v>37</v>
      </c>
      <c r="F59" s="447">
        <f t="shared" si="13"/>
        <v>37</v>
      </c>
      <c r="G59" s="447">
        <f t="shared" si="13"/>
        <v>37</v>
      </c>
      <c r="H59" s="447">
        <f t="shared" si="13"/>
        <v>37</v>
      </c>
      <c r="I59" s="447">
        <f t="shared" si="13"/>
        <v>37</v>
      </c>
      <c r="J59" s="447">
        <f t="shared" si="13"/>
        <v>37</v>
      </c>
      <c r="K59" s="447">
        <f t="shared" si="13"/>
        <v>37</v>
      </c>
      <c r="L59" s="447">
        <f t="shared" si="13"/>
        <v>37</v>
      </c>
      <c r="M59" s="447">
        <f t="shared" si="13"/>
        <v>37</v>
      </c>
      <c r="N59" s="447">
        <f t="shared" si="13"/>
        <v>37</v>
      </c>
      <c r="O59" s="447">
        <f t="shared" si="13"/>
        <v>37</v>
      </c>
      <c r="P59" s="447">
        <f t="shared" si="13"/>
        <v>37</v>
      </c>
      <c r="Q59" s="447">
        <f t="shared" si="13"/>
        <v>37</v>
      </c>
      <c r="R59" s="447">
        <f t="shared" si="13"/>
        <v>37</v>
      </c>
      <c r="S59" s="447">
        <f t="shared" si="13"/>
        <v>37</v>
      </c>
      <c r="T59" s="447">
        <f t="shared" si="13"/>
        <v>37</v>
      </c>
      <c r="U59" s="447">
        <f t="shared" si="13"/>
        <v>37</v>
      </c>
      <c r="V59" s="447">
        <f t="shared" si="13"/>
        <v>37</v>
      </c>
    </row>
    <row r="60" spans="2:26" ht="18" customHeight="1">
      <c r="B60" s="145" t="s">
        <v>119</v>
      </c>
      <c r="C60" s="448">
        <f>ROUND(0.25*C59,0)</f>
        <v>9</v>
      </c>
      <c r="D60" s="448">
        <f t="shared" ref="D60:V60" si="14">ROUND(0.25*D59,0)</f>
        <v>9</v>
      </c>
      <c r="E60" s="448">
        <f t="shared" si="14"/>
        <v>9</v>
      </c>
      <c r="F60" s="448">
        <f t="shared" si="14"/>
        <v>9</v>
      </c>
      <c r="G60" s="448">
        <f t="shared" si="14"/>
        <v>9</v>
      </c>
      <c r="H60" s="448">
        <f t="shared" si="14"/>
        <v>9</v>
      </c>
      <c r="I60" s="448">
        <f t="shared" si="14"/>
        <v>9</v>
      </c>
      <c r="J60" s="448">
        <f t="shared" si="14"/>
        <v>9</v>
      </c>
      <c r="K60" s="448">
        <f t="shared" si="14"/>
        <v>9</v>
      </c>
      <c r="L60" s="448">
        <f t="shared" si="14"/>
        <v>9</v>
      </c>
      <c r="M60" s="448">
        <f t="shared" si="14"/>
        <v>9</v>
      </c>
      <c r="N60" s="448">
        <f t="shared" si="14"/>
        <v>9</v>
      </c>
      <c r="O60" s="448">
        <f t="shared" si="14"/>
        <v>9</v>
      </c>
      <c r="P60" s="448">
        <f t="shared" si="14"/>
        <v>9</v>
      </c>
      <c r="Q60" s="448">
        <f t="shared" si="14"/>
        <v>9</v>
      </c>
      <c r="R60" s="448">
        <f t="shared" si="14"/>
        <v>9</v>
      </c>
      <c r="S60" s="448">
        <f t="shared" si="14"/>
        <v>9</v>
      </c>
      <c r="T60" s="448">
        <f t="shared" si="14"/>
        <v>9</v>
      </c>
      <c r="U60" s="448">
        <f t="shared" si="14"/>
        <v>9</v>
      </c>
      <c r="V60" s="448">
        <f t="shared" si="14"/>
        <v>9</v>
      </c>
    </row>
    <row r="61" spans="2:26" ht="18" customHeight="1">
      <c r="B61" s="145" t="s">
        <v>120</v>
      </c>
      <c r="C61" s="447">
        <f>2*C60</f>
        <v>18</v>
      </c>
      <c r="D61" s="447">
        <f t="shared" ref="D61:V61" si="15">2*D60</f>
        <v>18</v>
      </c>
      <c r="E61" s="447">
        <f t="shared" si="15"/>
        <v>18</v>
      </c>
      <c r="F61" s="447">
        <f t="shared" si="15"/>
        <v>18</v>
      </c>
      <c r="G61" s="447">
        <f t="shared" si="15"/>
        <v>18</v>
      </c>
      <c r="H61" s="447">
        <f t="shared" si="15"/>
        <v>18</v>
      </c>
      <c r="I61" s="447">
        <f t="shared" si="15"/>
        <v>18</v>
      </c>
      <c r="J61" s="447">
        <f t="shared" si="15"/>
        <v>18</v>
      </c>
      <c r="K61" s="447">
        <f t="shared" si="15"/>
        <v>18</v>
      </c>
      <c r="L61" s="447">
        <f t="shared" si="15"/>
        <v>18</v>
      </c>
      <c r="M61" s="447">
        <f t="shared" si="15"/>
        <v>18</v>
      </c>
      <c r="N61" s="447">
        <f t="shared" si="15"/>
        <v>18</v>
      </c>
      <c r="O61" s="447">
        <f t="shared" si="15"/>
        <v>18</v>
      </c>
      <c r="P61" s="447">
        <f t="shared" si="15"/>
        <v>18</v>
      </c>
      <c r="Q61" s="447">
        <f t="shared" si="15"/>
        <v>18</v>
      </c>
      <c r="R61" s="447">
        <f t="shared" si="15"/>
        <v>18</v>
      </c>
      <c r="S61" s="447">
        <f t="shared" si="15"/>
        <v>18</v>
      </c>
      <c r="T61" s="447">
        <f t="shared" si="15"/>
        <v>18</v>
      </c>
      <c r="U61" s="447">
        <f t="shared" si="15"/>
        <v>18</v>
      </c>
      <c r="V61" s="447">
        <f t="shared" si="15"/>
        <v>18</v>
      </c>
    </row>
    <row r="62" spans="2:26" ht="18" customHeight="1">
      <c r="B62" s="145" t="s">
        <v>121</v>
      </c>
      <c r="C62" s="447">
        <f>2*C58</f>
        <v>2</v>
      </c>
      <c r="D62" s="447">
        <f t="shared" ref="D62:V62" si="16">2*D58</f>
        <v>2</v>
      </c>
      <c r="E62" s="447">
        <f t="shared" si="16"/>
        <v>2</v>
      </c>
      <c r="F62" s="447">
        <f t="shared" si="16"/>
        <v>2</v>
      </c>
      <c r="G62" s="447">
        <f t="shared" si="16"/>
        <v>2</v>
      </c>
      <c r="H62" s="447">
        <f t="shared" si="16"/>
        <v>0</v>
      </c>
      <c r="I62" s="447">
        <f t="shared" si="16"/>
        <v>0</v>
      </c>
      <c r="J62" s="447">
        <f t="shared" si="16"/>
        <v>0</v>
      </c>
      <c r="K62" s="447">
        <f t="shared" si="16"/>
        <v>0</v>
      </c>
      <c r="L62" s="447">
        <f t="shared" si="16"/>
        <v>0</v>
      </c>
      <c r="M62" s="447">
        <f t="shared" si="16"/>
        <v>0</v>
      </c>
      <c r="N62" s="447">
        <f t="shared" si="16"/>
        <v>0</v>
      </c>
      <c r="O62" s="447">
        <f t="shared" si="16"/>
        <v>0</v>
      </c>
      <c r="P62" s="447">
        <f t="shared" si="16"/>
        <v>0</v>
      </c>
      <c r="Q62" s="447">
        <f t="shared" si="16"/>
        <v>0</v>
      </c>
      <c r="R62" s="447">
        <f t="shared" si="16"/>
        <v>0</v>
      </c>
      <c r="S62" s="447">
        <f t="shared" si="16"/>
        <v>0</v>
      </c>
      <c r="T62" s="447">
        <f t="shared" si="16"/>
        <v>0</v>
      </c>
      <c r="U62" s="447">
        <f t="shared" si="16"/>
        <v>0</v>
      </c>
      <c r="V62" s="447">
        <f t="shared" si="16"/>
        <v>0</v>
      </c>
    </row>
    <row r="63" spans="2:26" ht="18" customHeight="1">
      <c r="B63" s="145" t="s">
        <v>122</v>
      </c>
      <c r="C63" s="447">
        <f>C57-C58</f>
        <v>99</v>
      </c>
      <c r="D63" s="447">
        <f t="shared" ref="D63:V63" si="17">D57-D58</f>
        <v>99</v>
      </c>
      <c r="E63" s="447">
        <f t="shared" si="17"/>
        <v>99</v>
      </c>
      <c r="F63" s="447">
        <f t="shared" si="17"/>
        <v>99</v>
      </c>
      <c r="G63" s="447">
        <f t="shared" si="17"/>
        <v>99</v>
      </c>
      <c r="H63" s="447">
        <f t="shared" si="17"/>
        <v>100</v>
      </c>
      <c r="I63" s="447">
        <f t="shared" si="17"/>
        <v>100</v>
      </c>
      <c r="J63" s="447">
        <f t="shared" si="17"/>
        <v>100</v>
      </c>
      <c r="K63" s="447">
        <f t="shared" si="17"/>
        <v>100</v>
      </c>
      <c r="L63" s="447">
        <f t="shared" si="17"/>
        <v>0</v>
      </c>
      <c r="M63" s="447">
        <f t="shared" si="17"/>
        <v>0</v>
      </c>
      <c r="N63" s="447"/>
      <c r="O63" s="447"/>
      <c r="P63" s="447"/>
      <c r="Q63" s="447"/>
      <c r="R63" s="447"/>
      <c r="S63" s="447"/>
      <c r="T63" s="447"/>
      <c r="U63" s="447"/>
      <c r="V63" s="447">
        <f t="shared" si="17"/>
        <v>0</v>
      </c>
    </row>
    <row r="64" spans="2:26" ht="18" customHeight="1">
      <c r="B64" s="145" t="s">
        <v>123</v>
      </c>
      <c r="C64" s="447">
        <f>C61*C63</f>
        <v>1782</v>
      </c>
      <c r="D64" s="447">
        <f t="shared" ref="D64:V64" si="18">D61*D63</f>
        <v>1782</v>
      </c>
      <c r="E64" s="447">
        <f t="shared" si="18"/>
        <v>1782</v>
      </c>
      <c r="F64" s="447">
        <f t="shared" si="18"/>
        <v>1782</v>
      </c>
      <c r="G64" s="447">
        <f t="shared" si="18"/>
        <v>1782</v>
      </c>
      <c r="H64" s="447">
        <f t="shared" si="18"/>
        <v>1800</v>
      </c>
      <c r="I64" s="447">
        <f t="shared" si="18"/>
        <v>1800</v>
      </c>
      <c r="J64" s="447">
        <f t="shared" si="18"/>
        <v>1800</v>
      </c>
      <c r="K64" s="447">
        <f t="shared" si="18"/>
        <v>1800</v>
      </c>
      <c r="L64" s="447">
        <f t="shared" si="18"/>
        <v>0</v>
      </c>
      <c r="M64" s="447">
        <f t="shared" si="18"/>
        <v>0</v>
      </c>
      <c r="N64" s="447">
        <f t="shared" si="18"/>
        <v>0</v>
      </c>
      <c r="O64" s="447">
        <f t="shared" si="18"/>
        <v>0</v>
      </c>
      <c r="P64" s="447">
        <f t="shared" si="18"/>
        <v>0</v>
      </c>
      <c r="Q64" s="447">
        <f t="shared" si="18"/>
        <v>0</v>
      </c>
      <c r="R64" s="447">
        <f t="shared" si="18"/>
        <v>0</v>
      </c>
      <c r="S64" s="447">
        <f t="shared" si="18"/>
        <v>0</v>
      </c>
      <c r="T64" s="447">
        <f t="shared" si="18"/>
        <v>0</v>
      </c>
      <c r="U64" s="447">
        <f t="shared" si="18"/>
        <v>0</v>
      </c>
      <c r="V64" s="447">
        <f t="shared" si="18"/>
        <v>0</v>
      </c>
    </row>
    <row r="65" spans="1:24" ht="18" customHeight="1">
      <c r="B65" s="145" t="s">
        <v>124</v>
      </c>
      <c r="C65" s="447">
        <f>C60*C63</f>
        <v>891</v>
      </c>
      <c r="D65" s="447">
        <f t="shared" ref="D65:V65" si="19">D60*D63</f>
        <v>891</v>
      </c>
      <c r="E65" s="447">
        <f t="shared" si="19"/>
        <v>891</v>
      </c>
      <c r="F65" s="447">
        <f t="shared" si="19"/>
        <v>891</v>
      </c>
      <c r="G65" s="447">
        <f t="shared" si="19"/>
        <v>891</v>
      </c>
      <c r="H65" s="447">
        <f t="shared" si="19"/>
        <v>900</v>
      </c>
      <c r="I65" s="447">
        <f t="shared" si="19"/>
        <v>900</v>
      </c>
      <c r="J65" s="447">
        <f t="shared" si="19"/>
        <v>900</v>
      </c>
      <c r="K65" s="447">
        <f t="shared" si="19"/>
        <v>900</v>
      </c>
      <c r="L65" s="447">
        <f t="shared" si="19"/>
        <v>0</v>
      </c>
      <c r="M65" s="447">
        <f t="shared" si="19"/>
        <v>0</v>
      </c>
      <c r="N65" s="447">
        <f t="shared" si="19"/>
        <v>0</v>
      </c>
      <c r="O65" s="447">
        <f t="shared" si="19"/>
        <v>0</v>
      </c>
      <c r="P65" s="447">
        <f t="shared" si="19"/>
        <v>0</v>
      </c>
      <c r="Q65" s="447">
        <f t="shared" si="19"/>
        <v>0</v>
      </c>
      <c r="R65" s="447">
        <f t="shared" si="19"/>
        <v>0</v>
      </c>
      <c r="S65" s="447">
        <f t="shared" si="19"/>
        <v>0</v>
      </c>
      <c r="T65" s="447">
        <f t="shared" si="19"/>
        <v>0</v>
      </c>
      <c r="U65" s="447">
        <f t="shared" si="19"/>
        <v>0</v>
      </c>
      <c r="V65" s="447">
        <f t="shared" si="19"/>
        <v>0</v>
      </c>
    </row>
    <row r="66" spans="1:24" ht="18" customHeight="1">
      <c r="B66" s="145" t="s">
        <v>125</v>
      </c>
      <c r="C66" s="447">
        <f>C55-C62</f>
        <v>818</v>
      </c>
      <c r="D66" s="447">
        <f t="shared" ref="D66:V66" si="20">D55-D62</f>
        <v>822</v>
      </c>
      <c r="E66" s="447">
        <f t="shared" si="20"/>
        <v>818</v>
      </c>
      <c r="F66" s="447">
        <f t="shared" si="20"/>
        <v>822</v>
      </c>
      <c r="G66" s="447">
        <f t="shared" si="20"/>
        <v>818</v>
      </c>
      <c r="H66" s="447">
        <f t="shared" si="20"/>
        <v>824</v>
      </c>
      <c r="I66" s="447">
        <f t="shared" si="20"/>
        <v>820</v>
      </c>
      <c r="J66" s="447">
        <f t="shared" si="20"/>
        <v>824</v>
      </c>
      <c r="K66" s="447">
        <f t="shared" si="20"/>
        <v>824</v>
      </c>
      <c r="L66" s="447" t="e">
        <f t="shared" si="20"/>
        <v>#VALUE!</v>
      </c>
      <c r="M66" s="447" t="e">
        <f t="shared" si="20"/>
        <v>#VALUE!</v>
      </c>
      <c r="N66" s="447" t="e">
        <f t="shared" si="20"/>
        <v>#VALUE!</v>
      </c>
      <c r="O66" s="447" t="e">
        <f t="shared" si="20"/>
        <v>#VALUE!</v>
      </c>
      <c r="P66" s="447" t="e">
        <f t="shared" si="20"/>
        <v>#VALUE!</v>
      </c>
      <c r="Q66" s="447" t="e">
        <f t="shared" si="20"/>
        <v>#VALUE!</v>
      </c>
      <c r="R66" s="447" t="e">
        <f t="shared" si="20"/>
        <v>#VALUE!</v>
      </c>
      <c r="S66" s="447" t="e">
        <f t="shared" si="20"/>
        <v>#VALUE!</v>
      </c>
      <c r="T66" s="447" t="e">
        <f t="shared" si="20"/>
        <v>#VALUE!</v>
      </c>
      <c r="U66" s="447" t="e">
        <f t="shared" si="20"/>
        <v>#VALUE!</v>
      </c>
      <c r="V66" s="447" t="e">
        <f t="shared" si="20"/>
        <v>#VALUE!</v>
      </c>
    </row>
    <row r="67" spans="1:24" ht="13.5" thickBot="1">
      <c r="C67" s="449"/>
      <c r="D67" s="449"/>
      <c r="E67" s="449"/>
      <c r="F67" s="449"/>
      <c r="G67" s="449"/>
      <c r="H67" s="449"/>
      <c r="I67" s="449"/>
      <c r="J67" s="449"/>
      <c r="K67" s="449"/>
      <c r="L67" s="449"/>
      <c r="M67" s="449"/>
      <c r="N67" s="449"/>
      <c r="O67" s="449"/>
      <c r="P67" s="449"/>
      <c r="Q67" s="449"/>
      <c r="R67" s="449"/>
      <c r="S67" s="449"/>
      <c r="T67" s="449"/>
      <c r="U67" s="449"/>
      <c r="V67" s="449"/>
    </row>
    <row r="68" spans="1:24" s="151" customFormat="1" ht="20.100000000000001" customHeight="1" thickBot="1">
      <c r="A68" s="150"/>
      <c r="B68" s="153" t="s">
        <v>130</v>
      </c>
      <c r="C68" s="450">
        <f>ROUND(C66/C64,2)</f>
        <v>0.46</v>
      </c>
      <c r="D68" s="450">
        <f t="shared" ref="D68:V68" si="21">ROUND(D66/D64,2)</f>
        <v>0.46</v>
      </c>
      <c r="E68" s="450">
        <f t="shared" si="21"/>
        <v>0.46</v>
      </c>
      <c r="F68" s="450">
        <f t="shared" si="21"/>
        <v>0.46</v>
      </c>
      <c r="G68" s="450">
        <f t="shared" si="21"/>
        <v>0.46</v>
      </c>
      <c r="H68" s="450">
        <f t="shared" si="21"/>
        <v>0.46</v>
      </c>
      <c r="I68" s="450">
        <f t="shared" si="21"/>
        <v>0.46</v>
      </c>
      <c r="J68" s="450">
        <f t="shared" si="21"/>
        <v>0.46</v>
      </c>
      <c r="K68" s="450">
        <f t="shared" si="21"/>
        <v>0.46</v>
      </c>
      <c r="L68" s="450" t="e">
        <f t="shared" si="21"/>
        <v>#VALUE!</v>
      </c>
      <c r="M68" s="450" t="e">
        <f t="shared" si="21"/>
        <v>#VALUE!</v>
      </c>
      <c r="N68" s="450" t="e">
        <f t="shared" si="21"/>
        <v>#VALUE!</v>
      </c>
      <c r="O68" s="450" t="e">
        <f t="shared" si="21"/>
        <v>#VALUE!</v>
      </c>
      <c r="P68" s="450" t="e">
        <f t="shared" si="21"/>
        <v>#VALUE!</v>
      </c>
      <c r="Q68" s="450" t="e">
        <f t="shared" si="21"/>
        <v>#VALUE!</v>
      </c>
      <c r="R68" s="450" t="e">
        <f t="shared" si="21"/>
        <v>#VALUE!</v>
      </c>
      <c r="S68" s="450" t="e">
        <f t="shared" si="21"/>
        <v>#VALUE!</v>
      </c>
      <c r="T68" s="450" t="e">
        <f t="shared" si="21"/>
        <v>#VALUE!</v>
      </c>
      <c r="U68" s="450" t="e">
        <f t="shared" si="21"/>
        <v>#VALUE!</v>
      </c>
      <c r="V68" s="450" t="e">
        <f t="shared" si="21"/>
        <v>#VALUE!</v>
      </c>
      <c r="X68" s="152"/>
    </row>
    <row r="69" spans="1:24" s="151" customFormat="1" ht="20.100000000000001" customHeight="1" thickBot="1">
      <c r="A69" s="150"/>
      <c r="B69" s="154" t="s">
        <v>129</v>
      </c>
      <c r="C69" s="450">
        <f>ROUND(C56/C65,2)</f>
        <v>0.28999999999999998</v>
      </c>
      <c r="D69" s="450">
        <f t="shared" ref="D69:V69" si="22">ROUND(D56/D65,2)</f>
        <v>0.28999999999999998</v>
      </c>
      <c r="E69" s="450">
        <f t="shared" si="22"/>
        <v>0.28999999999999998</v>
      </c>
      <c r="F69" s="450">
        <f t="shared" si="22"/>
        <v>0.28999999999999998</v>
      </c>
      <c r="G69" s="450">
        <f t="shared" si="22"/>
        <v>0.28999999999999998</v>
      </c>
      <c r="H69" s="450">
        <f t="shared" si="22"/>
        <v>0.28999999999999998</v>
      </c>
      <c r="I69" s="450">
        <f t="shared" si="22"/>
        <v>0.28999999999999998</v>
      </c>
      <c r="J69" s="450">
        <f t="shared" si="22"/>
        <v>0.28999999999999998</v>
      </c>
      <c r="K69" s="450">
        <f t="shared" si="22"/>
        <v>0.28999999999999998</v>
      </c>
      <c r="L69" s="450" t="e">
        <f t="shared" si="22"/>
        <v>#VALUE!</v>
      </c>
      <c r="M69" s="450" t="e">
        <f t="shared" si="22"/>
        <v>#VALUE!</v>
      </c>
      <c r="N69" s="450" t="e">
        <f t="shared" si="22"/>
        <v>#VALUE!</v>
      </c>
      <c r="O69" s="450" t="e">
        <f t="shared" si="22"/>
        <v>#VALUE!</v>
      </c>
      <c r="P69" s="450" t="e">
        <f t="shared" si="22"/>
        <v>#VALUE!</v>
      </c>
      <c r="Q69" s="450" t="e">
        <f t="shared" si="22"/>
        <v>#VALUE!</v>
      </c>
      <c r="R69" s="450" t="e">
        <f t="shared" si="22"/>
        <v>#VALUE!</v>
      </c>
      <c r="S69" s="450" t="e">
        <f t="shared" si="22"/>
        <v>#VALUE!</v>
      </c>
      <c r="T69" s="450" t="e">
        <f t="shared" si="22"/>
        <v>#VALUE!</v>
      </c>
      <c r="U69" s="450" t="e">
        <f t="shared" si="22"/>
        <v>#VALUE!</v>
      </c>
      <c r="V69" s="450" t="e">
        <f t="shared" si="22"/>
        <v>#VALUE!</v>
      </c>
      <c r="X69" s="152"/>
    </row>
    <row r="70" spans="1:24"/>
    <row r="71" spans="1:24"/>
  </sheetData>
  <sheetProtection password="D66B" sheet="1" objects="1" scenarios="1"/>
  <mergeCells count="57">
    <mergeCell ref="X49:X51"/>
    <mergeCell ref="A10:A11"/>
    <mergeCell ref="B10:B11"/>
    <mergeCell ref="C10:C11"/>
    <mergeCell ref="D10:D11"/>
    <mergeCell ref="E10:E11"/>
    <mergeCell ref="L10:L11"/>
    <mergeCell ref="M10:M11"/>
    <mergeCell ref="V10:V11"/>
    <mergeCell ref="K10:K11"/>
    <mergeCell ref="F10:F11"/>
    <mergeCell ref="G10:G11"/>
    <mergeCell ref="H10:H11"/>
    <mergeCell ref="I10:I11"/>
    <mergeCell ref="J10:J11"/>
    <mergeCell ref="D31:D32"/>
    <mergeCell ref="F31:F32"/>
    <mergeCell ref="G31:G32"/>
    <mergeCell ref="H31:H32"/>
    <mergeCell ref="B51:V52"/>
    <mergeCell ref="A4:B4"/>
    <mergeCell ref="A5:B5"/>
    <mergeCell ref="A6:B6"/>
    <mergeCell ref="A7:B7"/>
    <mergeCell ref="A9:V9"/>
    <mergeCell ref="N10:N11"/>
    <mergeCell ref="O10:O11"/>
    <mergeCell ref="P10:P11"/>
    <mergeCell ref="Q10:Q11"/>
    <mergeCell ref="R10:R11"/>
    <mergeCell ref="S10:S11"/>
    <mergeCell ref="T10:T11"/>
    <mergeCell ref="X34:X47"/>
    <mergeCell ref="A48:B48"/>
    <mergeCell ref="A1:V1"/>
    <mergeCell ref="I31:I32"/>
    <mergeCell ref="J31:J32"/>
    <mergeCell ref="K31:K32"/>
    <mergeCell ref="L31:L32"/>
    <mergeCell ref="M31:M32"/>
    <mergeCell ref="V31:V32"/>
    <mergeCell ref="A27:B27"/>
    <mergeCell ref="A30:V30"/>
    <mergeCell ref="A31:A32"/>
    <mergeCell ref="B31:B32"/>
    <mergeCell ref="C31:C32"/>
    <mergeCell ref="X15:X26"/>
    <mergeCell ref="E31:E32"/>
    <mergeCell ref="U10:U11"/>
    <mergeCell ref="N31:N32"/>
    <mergeCell ref="O31:O32"/>
    <mergeCell ref="P31:P32"/>
    <mergeCell ref="Q31:Q32"/>
    <mergeCell ref="R31:R32"/>
    <mergeCell ref="S31:S32"/>
    <mergeCell ref="T31:T32"/>
    <mergeCell ref="U31:U32"/>
  </mergeCells>
  <pageMargins left="0.7" right="0.7" top="0.75" bottom="0.75" header="0.3" footer="0.3"/>
  <pageSetup paperSize="9" orientation="portrait" horizontalDpi="4294967293" verticalDpi="0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20"/>
  <dimension ref="A1:S89"/>
  <sheetViews>
    <sheetView showGridLines="0" showRowColHeaders="0" zoomScale="115" zoomScaleNormal="115" workbookViewId="0"/>
  </sheetViews>
  <sheetFormatPr defaultColWidth="0" defaultRowHeight="12.75" zeroHeight="1"/>
  <cols>
    <col min="1" max="2" width="3.7109375" style="155" customWidth="1"/>
    <col min="3" max="3" width="33.5703125" style="155" customWidth="1"/>
    <col min="4" max="4" width="7.85546875" style="155" customWidth="1"/>
    <col min="5" max="5" width="8.7109375" style="156" customWidth="1"/>
    <col min="6" max="6" width="3.7109375" style="155" customWidth="1"/>
    <col min="7" max="7" width="15.7109375" style="155" customWidth="1"/>
    <col min="8" max="8" width="8.42578125" style="155" customWidth="1"/>
    <col min="9" max="9" width="2.140625" style="155" customWidth="1"/>
    <col min="10" max="10" width="4.42578125" style="155" customWidth="1"/>
    <col min="11" max="11" width="7.7109375" style="155" customWidth="1"/>
    <col min="12" max="12" width="3.7109375" style="155" customWidth="1"/>
    <col min="13" max="13" width="31.28515625" style="229" customWidth="1"/>
    <col min="14" max="14" width="5.7109375" style="155" hidden="1" customWidth="1"/>
    <col min="15" max="16" width="15.7109375" style="155" hidden="1" customWidth="1"/>
    <col min="17" max="19" width="5.7109375" style="155" hidden="1" customWidth="1"/>
    <col min="20" max="16384" width="9.140625" style="155" hidden="1"/>
  </cols>
  <sheetData>
    <row r="1" spans="2:17" ht="20.100000000000001" customHeight="1">
      <c r="B1" s="646" t="str">
        <f>UPPER(Data!$D$4)</f>
        <v>KOTA BANDUNG</v>
      </c>
      <c r="C1" s="647"/>
      <c r="D1" s="647"/>
      <c r="E1" s="647"/>
      <c r="F1" s="647"/>
      <c r="G1" s="647"/>
      <c r="H1" s="647"/>
      <c r="I1" s="647"/>
      <c r="J1" s="648"/>
    </row>
    <row r="2" spans="2:17" ht="20.100000000000001" customHeight="1">
      <c r="B2" s="649" t="str">
        <f>UPPER(Data!$D$5)</f>
        <v>DINAS PENDIDIKAN DAN KEBUDAYAAN</v>
      </c>
      <c r="C2" s="650"/>
      <c r="D2" s="650"/>
      <c r="E2" s="650"/>
      <c r="F2" s="650"/>
      <c r="G2" s="650"/>
      <c r="H2" s="650"/>
      <c r="I2" s="650"/>
      <c r="J2" s="651"/>
    </row>
    <row r="3" spans="2:17" ht="20.100000000000001" customHeight="1">
      <c r="B3" s="652" t="str">
        <f>UPPER(Data!$D$6)</f>
        <v>SMK NEGERI 3 BANDUNG</v>
      </c>
      <c r="C3" s="653"/>
      <c r="D3" s="653"/>
      <c r="E3" s="653"/>
      <c r="F3" s="653"/>
      <c r="G3" s="653"/>
      <c r="H3" s="653"/>
      <c r="I3" s="653"/>
      <c r="J3" s="654"/>
    </row>
    <row r="4" spans="2:17" ht="21" thickBot="1">
      <c r="B4" s="644" t="s">
        <v>235</v>
      </c>
      <c r="C4" s="645"/>
      <c r="D4" s="645"/>
      <c r="E4" s="645"/>
      <c r="F4" s="645"/>
      <c r="G4" s="645"/>
      <c r="H4" s="645"/>
      <c r="I4" s="645"/>
      <c r="J4" s="645"/>
      <c r="K4" s="198"/>
      <c r="L4" s="200"/>
      <c r="M4" s="230"/>
    </row>
    <row r="5" spans="2:17" ht="9.9499999999999993" customHeight="1" thickTop="1">
      <c r="N5" s="157"/>
      <c r="O5" s="158"/>
      <c r="P5" s="158"/>
      <c r="Q5" s="159"/>
    </row>
    <row r="6" spans="2:17" s="118" customFormat="1" ht="15" customHeight="1" thickBot="1">
      <c r="B6" s="670"/>
      <c r="C6" s="190" t="s">
        <v>58</v>
      </c>
      <c r="D6" s="188" t="s">
        <v>3</v>
      </c>
      <c r="E6" s="671" t="str">
        <f>Home!F5</f>
        <v>SMK NEGERI 3 BANDUNG</v>
      </c>
      <c r="F6" s="671"/>
      <c r="G6" s="671"/>
      <c r="H6" s="671"/>
      <c r="I6" s="671"/>
      <c r="J6" s="671"/>
      <c r="K6" s="117"/>
      <c r="L6" s="117"/>
      <c r="M6" s="231"/>
      <c r="N6" s="161"/>
      <c r="O6" s="673"/>
      <c r="P6" s="673"/>
      <c r="Q6" s="162"/>
    </row>
    <row r="7" spans="2:17" s="118" customFormat="1" ht="15" thickTop="1">
      <c r="B7" s="670"/>
      <c r="C7" s="190" t="s">
        <v>79</v>
      </c>
      <c r="D7" s="188" t="s">
        <v>3</v>
      </c>
      <c r="E7" s="671" t="str">
        <f>'Data AHUH'!D6</f>
        <v>: AKUNTANSI</v>
      </c>
      <c r="F7" s="671"/>
      <c r="G7" s="671"/>
      <c r="H7" s="671"/>
      <c r="I7" s="671"/>
      <c r="J7" s="671"/>
      <c r="K7" s="117"/>
      <c r="L7" s="117"/>
      <c r="M7" s="231"/>
      <c r="N7" s="161"/>
      <c r="O7" s="163" t="s">
        <v>2</v>
      </c>
      <c r="P7" s="164" t="s">
        <v>2</v>
      </c>
      <c r="Q7" s="165"/>
    </row>
    <row r="8" spans="2:17" s="118" customFormat="1" ht="15" thickBot="1">
      <c r="B8" s="670"/>
      <c r="C8" s="190" t="s">
        <v>145</v>
      </c>
      <c r="D8" s="188" t="s">
        <v>3</v>
      </c>
      <c r="E8" s="671" t="str">
        <f>Home!F9&amp;" / "&amp;Home!F11</f>
        <v>XI AK 1 / Ganjil</v>
      </c>
      <c r="F8" s="671"/>
      <c r="G8" s="671"/>
      <c r="H8" s="671"/>
      <c r="I8" s="671"/>
      <c r="J8" s="671"/>
      <c r="K8" s="117"/>
      <c r="L8" s="117"/>
      <c r="M8" s="231"/>
      <c r="N8" s="161"/>
      <c r="O8" s="166" t="str">
        <f>"&gt;="&amp;E72</f>
        <v>&gt;=84,8948948948949</v>
      </c>
      <c r="P8" s="167" t="str">
        <f>"&gt;="&amp;E12</f>
        <v>&gt;=74</v>
      </c>
      <c r="Q8" s="165"/>
    </row>
    <row r="9" spans="2:17" s="118" customFormat="1" ht="15" thickBot="1">
      <c r="B9" s="670"/>
      <c r="C9" s="190" t="s">
        <v>146</v>
      </c>
      <c r="D9" s="188" t="s">
        <v>3</v>
      </c>
      <c r="E9" s="672" t="s">
        <v>149</v>
      </c>
      <c r="F9" s="672"/>
      <c r="G9" s="672"/>
      <c r="H9" s="672"/>
      <c r="I9" s="672"/>
      <c r="J9" s="672"/>
      <c r="K9" s="117"/>
      <c r="L9" s="117"/>
      <c r="M9" s="231"/>
      <c r="N9" s="168"/>
      <c r="O9" s="169"/>
      <c r="P9" s="169"/>
      <c r="Q9" s="170"/>
    </row>
    <row r="10" spans="2:17" s="118" customFormat="1" ht="15" thickTop="1">
      <c r="B10" s="670"/>
      <c r="C10" s="190" t="s">
        <v>147</v>
      </c>
      <c r="D10" s="188" t="s">
        <v>3</v>
      </c>
      <c r="E10" s="672" t="s">
        <v>150</v>
      </c>
      <c r="F10" s="672"/>
      <c r="G10" s="672"/>
      <c r="H10" s="672"/>
      <c r="I10" s="672"/>
      <c r="J10" s="672"/>
      <c r="K10" s="117"/>
      <c r="L10" s="117"/>
      <c r="M10" s="231"/>
    </row>
    <row r="11" spans="2:17" s="118" customFormat="1" ht="14.25">
      <c r="B11" s="670"/>
      <c r="C11" s="190" t="s">
        <v>132</v>
      </c>
      <c r="D11" s="188" t="s">
        <v>3</v>
      </c>
      <c r="E11" s="671" t="str">
        <f>'Data AHUH'!D8</f>
        <v>: Siklus Akuntansi Perusahaan Jasa</v>
      </c>
      <c r="F11" s="671"/>
      <c r="G11" s="671"/>
      <c r="H11" s="671"/>
      <c r="I11" s="671"/>
      <c r="J11" s="671"/>
      <c r="K11" s="117"/>
      <c r="L11" s="117"/>
      <c r="M11" s="231"/>
    </row>
    <row r="12" spans="2:17" s="118" customFormat="1" ht="14.25">
      <c r="B12" s="670"/>
      <c r="C12" s="190" t="s">
        <v>133</v>
      </c>
      <c r="D12" s="188" t="s">
        <v>3</v>
      </c>
      <c r="E12" s="191">
        <f>'Data AHUH'!Z7</f>
        <v>74</v>
      </c>
      <c r="F12" s="190"/>
      <c r="G12" s="190"/>
      <c r="H12" s="190"/>
      <c r="I12" s="190"/>
      <c r="J12" s="190"/>
      <c r="K12" s="117"/>
      <c r="L12" s="117"/>
      <c r="M12" s="231"/>
    </row>
    <row r="13" spans="2:17" s="118" customFormat="1" ht="14.25">
      <c r="B13" s="670"/>
      <c r="C13" s="190" t="s">
        <v>148</v>
      </c>
      <c r="D13" s="199" t="s">
        <v>3</v>
      </c>
      <c r="E13" s="671" t="str">
        <f>Home!F6</f>
        <v>NINA MARDIANA, S.Pd</v>
      </c>
      <c r="F13" s="671"/>
      <c r="G13" s="671"/>
      <c r="H13" s="671"/>
      <c r="I13" s="671"/>
      <c r="J13" s="671"/>
      <c r="K13" s="117"/>
      <c r="L13" s="117"/>
      <c r="M13" s="231"/>
      <c r="O13" s="155"/>
      <c r="P13" s="155"/>
    </row>
    <row r="14" spans="2:17" s="118" customFormat="1" ht="14.25">
      <c r="B14" s="346"/>
      <c r="C14" s="347" t="s">
        <v>189</v>
      </c>
      <c r="D14" s="199" t="s">
        <v>3</v>
      </c>
      <c r="E14" s="348">
        <f>'Rank Ahuh'!D67</f>
        <v>1.1065883340327318</v>
      </c>
      <c r="F14" s="671" t="str">
        <f>'Rank Ahuh'!F67</f>
        <v>Sangat Tinggi</v>
      </c>
      <c r="G14" s="671"/>
      <c r="H14" s="347"/>
      <c r="I14" s="347"/>
      <c r="J14" s="347"/>
      <c r="K14" s="117"/>
      <c r="L14" s="117"/>
      <c r="M14" s="231"/>
      <c r="O14" s="155"/>
      <c r="P14" s="155"/>
    </row>
    <row r="15" spans="2:17" s="118" customFormat="1" ht="14.25">
      <c r="B15" s="379"/>
      <c r="C15" s="380" t="s">
        <v>208</v>
      </c>
      <c r="D15" s="199" t="s">
        <v>3</v>
      </c>
      <c r="E15" s="348">
        <f>'Rank Ahuh'!D68</f>
        <v>0.99987198112188092</v>
      </c>
      <c r="F15" s="380" t="str">
        <f>'Rank Ahuh'!F68</f>
        <v>Korelasi Sangat Tinggi</v>
      </c>
      <c r="G15" s="380"/>
      <c r="H15" s="380"/>
      <c r="I15" s="380"/>
      <c r="J15" s="380"/>
      <c r="K15" s="117"/>
      <c r="L15" s="117"/>
      <c r="M15" s="231"/>
      <c r="O15" s="155"/>
      <c r="P15" s="155"/>
    </row>
    <row r="16" spans="2:17" s="118" customFormat="1">
      <c r="B16" s="171"/>
      <c r="C16" s="160"/>
      <c r="D16" s="140"/>
      <c r="E16" s="172"/>
      <c r="F16" s="160"/>
      <c r="G16" s="160"/>
      <c r="H16" s="160"/>
      <c r="I16" s="160"/>
      <c r="J16" s="160"/>
      <c r="M16" s="120"/>
      <c r="O16" s="155"/>
      <c r="P16" s="155"/>
    </row>
    <row r="17" spans="2:15" ht="14.25">
      <c r="B17" s="662" t="s">
        <v>82</v>
      </c>
      <c r="C17" s="663" t="s">
        <v>34</v>
      </c>
      <c r="D17" s="664" t="s">
        <v>85</v>
      </c>
      <c r="E17" s="666" t="s">
        <v>80</v>
      </c>
      <c r="F17" s="669" t="s">
        <v>134</v>
      </c>
      <c r="G17" s="669"/>
      <c r="H17" s="669"/>
      <c r="I17" s="669"/>
      <c r="J17" s="662"/>
      <c r="K17" s="662"/>
      <c r="L17" s="188"/>
      <c r="M17" s="232"/>
    </row>
    <row r="18" spans="2:15" ht="14.25">
      <c r="B18" s="662"/>
      <c r="C18" s="663"/>
      <c r="D18" s="665"/>
      <c r="E18" s="667"/>
      <c r="F18" s="669"/>
      <c r="G18" s="669"/>
      <c r="H18" s="669"/>
      <c r="I18" s="669"/>
      <c r="J18" s="662"/>
      <c r="K18" s="662"/>
      <c r="L18" s="188"/>
      <c r="M18" s="232"/>
    </row>
    <row r="19" spans="2:15" ht="15" thickBot="1">
      <c r="B19" s="662"/>
      <c r="C19" s="663"/>
      <c r="D19" s="148" t="s">
        <v>86</v>
      </c>
      <c r="E19" s="668"/>
      <c r="F19" s="669"/>
      <c r="G19" s="669"/>
      <c r="H19" s="669"/>
      <c r="I19" s="669"/>
      <c r="J19" s="662"/>
      <c r="K19" s="662"/>
      <c r="L19" s="188"/>
      <c r="M19" s="345"/>
    </row>
    <row r="20" spans="2:15" s="173" customFormat="1" ht="18" customHeight="1">
      <c r="B20" s="176">
        <v>1</v>
      </c>
      <c r="C20" s="177" t="str">
        <f>IF(Data!D15=0,"",Data!D15)</f>
        <v>ALIVFIA SAFARIAH ASARI</v>
      </c>
      <c r="D20" s="176">
        <f>IF('Data AHUH'!X14=0,"",'Data AHUH'!X14)</f>
        <v>780</v>
      </c>
      <c r="E20" s="178">
        <f>IF('Data AHUH'!Y14=0,"",'Data AHUH'!Y14)</f>
        <v>86.666666666666671</v>
      </c>
      <c r="F20" s="659" t="str">
        <f>IF(E20="","",IF(E20&lt;$E$12,"Belum Tuntas, Harus Mengulang","Tuntas"))</f>
        <v>Tuntas</v>
      </c>
      <c r="G20" s="660"/>
      <c r="H20" s="660"/>
      <c r="I20" s="660"/>
      <c r="J20" s="660"/>
      <c r="K20" s="661"/>
      <c r="L20" s="188"/>
      <c r="M20" s="539"/>
      <c r="N20" s="540"/>
      <c r="O20" s="541"/>
    </row>
    <row r="21" spans="2:15" s="173" customFormat="1" ht="18" customHeight="1" thickBot="1">
      <c r="B21" s="179">
        <v>2</v>
      </c>
      <c r="C21" s="177" t="str">
        <f>IF(Data!D16=0,"",Data!D16)</f>
        <v>ALLIFA WIFIANI AUGUSTIA</v>
      </c>
      <c r="D21" s="176">
        <f>IF('Data AHUH'!X15=0,"",'Data AHUH'!X15)</f>
        <v>790</v>
      </c>
      <c r="E21" s="178">
        <f>IF('Data AHUH'!Y15=0,"",'Data AHUH'!Y15)</f>
        <v>87.777777777777771</v>
      </c>
      <c r="F21" s="659" t="str">
        <f t="shared" ref="F21:F69" si="0">IF(E21="","",IF(E21&lt;$E$12,"Belum Tuntas, Harus Mengulang","Tuntas"))</f>
        <v>Tuntas</v>
      </c>
      <c r="G21" s="660"/>
      <c r="H21" s="660"/>
      <c r="I21" s="660"/>
      <c r="J21" s="660"/>
      <c r="K21" s="661"/>
      <c r="L21" s="188"/>
      <c r="M21" s="542"/>
      <c r="N21" s="543"/>
      <c r="O21" s="544"/>
    </row>
    <row r="22" spans="2:15" s="173" customFormat="1" ht="18" customHeight="1">
      <c r="B22" s="179">
        <v>3</v>
      </c>
      <c r="C22" s="177" t="str">
        <f>IF(Data!D17=0,"",Data!D17)</f>
        <v>ANNISA OKTADEA MARSELINA</v>
      </c>
      <c r="D22" s="176">
        <f>IF('Data AHUH'!X16=0,"",'Data AHUH'!X16)</f>
        <v>780</v>
      </c>
      <c r="E22" s="178">
        <f>IF('Data AHUH'!Y16=0,"",'Data AHUH'!Y16)</f>
        <v>86.666666666666671</v>
      </c>
      <c r="F22" s="659" t="str">
        <f t="shared" si="0"/>
        <v>Tuntas</v>
      </c>
      <c r="G22" s="660"/>
      <c r="H22" s="660"/>
      <c r="I22" s="660"/>
      <c r="J22" s="660"/>
      <c r="K22" s="661"/>
      <c r="L22" s="188"/>
      <c r="M22" s="233"/>
    </row>
    <row r="23" spans="2:15" s="173" customFormat="1" ht="18" customHeight="1">
      <c r="B23" s="179">
        <v>4</v>
      </c>
      <c r="C23" s="177" t="str">
        <f>IF(Data!D18=0,"",Data!D18)</f>
        <v>ARNETA JAMMIANTI</v>
      </c>
      <c r="D23" s="176">
        <f>IF('Data AHUH'!X17=0,"",'Data AHUH'!X17)</f>
        <v>630</v>
      </c>
      <c r="E23" s="178">
        <f>IF('Data AHUH'!Y17=0,"",'Data AHUH'!Y17)</f>
        <v>70</v>
      </c>
      <c r="F23" s="659" t="str">
        <f t="shared" si="0"/>
        <v>Belum Tuntas, Harus Mengulang</v>
      </c>
      <c r="G23" s="660"/>
      <c r="H23" s="660"/>
      <c r="I23" s="660"/>
      <c r="J23" s="660"/>
      <c r="K23" s="661"/>
      <c r="L23" s="188"/>
      <c r="M23" s="233"/>
    </row>
    <row r="24" spans="2:15" s="173" customFormat="1" ht="18" customHeight="1">
      <c r="B24" s="179">
        <v>5</v>
      </c>
      <c r="C24" s="177" t="str">
        <f>IF(Data!D19=0,"",Data!D19)</f>
        <v>ASRI PUJI RAHAYU</v>
      </c>
      <c r="D24" s="176">
        <f>IF('Data AHUH'!X18=0,"",'Data AHUH'!X18)</f>
        <v>810</v>
      </c>
      <c r="E24" s="178">
        <f>IF('Data AHUH'!Y18=0,"",'Data AHUH'!Y18)</f>
        <v>90</v>
      </c>
      <c r="F24" s="659" t="str">
        <f t="shared" si="0"/>
        <v>Tuntas</v>
      </c>
      <c r="G24" s="660"/>
      <c r="H24" s="660"/>
      <c r="I24" s="660"/>
      <c r="J24" s="660"/>
      <c r="K24" s="661"/>
      <c r="L24" s="188"/>
      <c r="M24" s="233"/>
    </row>
    <row r="25" spans="2:15" s="173" customFormat="1" ht="18" customHeight="1">
      <c r="B25" s="179">
        <v>6</v>
      </c>
      <c r="C25" s="177" t="str">
        <f>IF(Data!D20=0,"",Data!D20)</f>
        <v>AULA ULFA FEBRIANI</v>
      </c>
      <c r="D25" s="176">
        <f>IF('Data AHUH'!X19=0,"",'Data AHUH'!X19)</f>
        <v>640</v>
      </c>
      <c r="E25" s="178">
        <f>IF('Data AHUH'!Y19=0,"",'Data AHUH'!Y19)</f>
        <v>71.111111111111114</v>
      </c>
      <c r="F25" s="659" t="str">
        <f t="shared" si="0"/>
        <v>Belum Tuntas, Harus Mengulang</v>
      </c>
      <c r="G25" s="660"/>
      <c r="H25" s="660"/>
      <c r="I25" s="660"/>
      <c r="J25" s="660"/>
      <c r="K25" s="661"/>
      <c r="L25" s="188"/>
      <c r="M25" s="233"/>
    </row>
    <row r="26" spans="2:15" s="173" customFormat="1" ht="18" customHeight="1">
      <c r="B26" s="179">
        <v>7</v>
      </c>
      <c r="C26" s="177" t="str">
        <f>IF(Data!D21=0,"",Data!D21)</f>
        <v>DEFFANY NURKHALISHAH</v>
      </c>
      <c r="D26" s="176">
        <f>IF('Data AHUH'!X20=0,"",'Data AHUH'!X20)</f>
        <v>780</v>
      </c>
      <c r="E26" s="178">
        <f>IF('Data AHUH'!Y20=0,"",'Data AHUH'!Y20)</f>
        <v>86.666666666666671</v>
      </c>
      <c r="F26" s="659" t="str">
        <f t="shared" si="0"/>
        <v>Tuntas</v>
      </c>
      <c r="G26" s="660"/>
      <c r="H26" s="660"/>
      <c r="I26" s="660"/>
      <c r="J26" s="660"/>
      <c r="K26" s="661"/>
      <c r="L26" s="188"/>
      <c r="M26" s="233"/>
    </row>
    <row r="27" spans="2:15" s="173" customFormat="1" ht="18" customHeight="1">
      <c r="B27" s="179">
        <v>8</v>
      </c>
      <c r="C27" s="177" t="str">
        <f>IF(Data!D22=0,"",Data!D22)</f>
        <v>DELFITRIA SITUMEANG</v>
      </c>
      <c r="D27" s="176">
        <f>IF('Data AHUH'!X21=0,"",'Data AHUH'!X21)</f>
        <v>800</v>
      </c>
      <c r="E27" s="178">
        <f>IF('Data AHUH'!Y21=0,"",'Data AHUH'!Y21)</f>
        <v>88.888888888888886</v>
      </c>
      <c r="F27" s="659" t="str">
        <f t="shared" si="0"/>
        <v>Tuntas</v>
      </c>
      <c r="G27" s="660"/>
      <c r="H27" s="660"/>
      <c r="I27" s="660"/>
      <c r="J27" s="660"/>
      <c r="K27" s="661"/>
      <c r="L27" s="188"/>
      <c r="M27" s="233"/>
    </row>
    <row r="28" spans="2:15" s="173" customFormat="1" ht="18" customHeight="1">
      <c r="B28" s="179">
        <v>9</v>
      </c>
      <c r="C28" s="177" t="str">
        <f>IF(Data!D23=0,"",Data!D23)</f>
        <v>DEVI SRIHAYATI YULIANI</v>
      </c>
      <c r="D28" s="176">
        <f>IF('Data AHUH'!X22=0,"",'Data AHUH'!X22)</f>
        <v>780</v>
      </c>
      <c r="E28" s="178">
        <f>IF('Data AHUH'!Y22=0,"",'Data AHUH'!Y22)</f>
        <v>86.666666666666671</v>
      </c>
      <c r="F28" s="659" t="str">
        <f t="shared" si="0"/>
        <v>Tuntas</v>
      </c>
      <c r="G28" s="660"/>
      <c r="H28" s="660"/>
      <c r="I28" s="660"/>
      <c r="J28" s="660"/>
      <c r="K28" s="661"/>
      <c r="L28" s="188"/>
      <c r="M28" s="233"/>
    </row>
    <row r="29" spans="2:15" s="173" customFormat="1" ht="18" customHeight="1">
      <c r="B29" s="179">
        <v>10</v>
      </c>
      <c r="C29" s="177" t="str">
        <f>IF(Data!D24=0,"",Data!D24)</f>
        <v>DISTY NURUL IZZATY</v>
      </c>
      <c r="D29" s="176">
        <f>IF('Data AHUH'!X23=0,"",'Data AHUH'!X23)</f>
        <v>800</v>
      </c>
      <c r="E29" s="178">
        <f>IF('Data AHUH'!Y23=0,"",'Data AHUH'!Y23)</f>
        <v>88.888888888888886</v>
      </c>
      <c r="F29" s="659" t="str">
        <f t="shared" si="0"/>
        <v>Tuntas</v>
      </c>
      <c r="G29" s="660"/>
      <c r="H29" s="660"/>
      <c r="I29" s="660"/>
      <c r="J29" s="660"/>
      <c r="K29" s="661"/>
      <c r="L29" s="188"/>
      <c r="M29" s="233"/>
    </row>
    <row r="30" spans="2:15" s="173" customFormat="1" ht="18" customHeight="1">
      <c r="B30" s="179">
        <v>11</v>
      </c>
      <c r="C30" s="177" t="str">
        <f>IF(Data!D25=0,"",Data!D25)</f>
        <v>DWI ANGGRAENI</v>
      </c>
      <c r="D30" s="176">
        <f>IF('Data AHUH'!X24=0,"",'Data AHUH'!X24)</f>
        <v>790</v>
      </c>
      <c r="E30" s="178">
        <f>IF('Data AHUH'!Y24=0,"",'Data AHUH'!Y24)</f>
        <v>87.777777777777771</v>
      </c>
      <c r="F30" s="659" t="str">
        <f t="shared" si="0"/>
        <v>Tuntas</v>
      </c>
      <c r="G30" s="660"/>
      <c r="H30" s="660"/>
      <c r="I30" s="660"/>
      <c r="J30" s="660"/>
      <c r="K30" s="661"/>
      <c r="L30" s="188"/>
      <c r="M30" s="233"/>
    </row>
    <row r="31" spans="2:15" s="173" customFormat="1" ht="18" customHeight="1">
      <c r="B31" s="179">
        <v>12</v>
      </c>
      <c r="C31" s="177" t="str">
        <f>IF(Data!D26=0,"",Data!D26)</f>
        <v>FANY NUR AFIENA KHOERUNNISA</v>
      </c>
      <c r="D31" s="176">
        <f>IF('Data AHUH'!X25=0,"",'Data AHUH'!X25)</f>
        <v>820</v>
      </c>
      <c r="E31" s="178">
        <f>IF('Data AHUH'!Y25=0,"",'Data AHUH'!Y25)</f>
        <v>91.111111111111114</v>
      </c>
      <c r="F31" s="659" t="str">
        <f t="shared" si="0"/>
        <v>Tuntas</v>
      </c>
      <c r="G31" s="660"/>
      <c r="H31" s="660"/>
      <c r="I31" s="660"/>
      <c r="J31" s="660"/>
      <c r="K31" s="661"/>
      <c r="L31" s="188"/>
      <c r="M31" s="233"/>
    </row>
    <row r="32" spans="2:15" s="173" customFormat="1" ht="18" customHeight="1">
      <c r="B32" s="179">
        <v>13</v>
      </c>
      <c r="C32" s="177" t="str">
        <f>IF(Data!D27=0,"",Data!D27)</f>
        <v>FEBBY NOVELLIYANTI EFFENDI</v>
      </c>
      <c r="D32" s="176">
        <f>IF('Data AHUH'!X26=0,"",'Data AHUH'!X26)</f>
        <v>790</v>
      </c>
      <c r="E32" s="178">
        <f>IF('Data AHUH'!Y26=0,"",'Data AHUH'!Y26)</f>
        <v>87.777777777777771</v>
      </c>
      <c r="F32" s="659" t="str">
        <f t="shared" si="0"/>
        <v>Tuntas</v>
      </c>
      <c r="G32" s="660"/>
      <c r="H32" s="660"/>
      <c r="I32" s="660"/>
      <c r="J32" s="660"/>
      <c r="K32" s="661"/>
      <c r="L32" s="188"/>
      <c r="M32" s="233"/>
    </row>
    <row r="33" spans="2:13" s="173" customFormat="1" ht="18" customHeight="1">
      <c r="B33" s="179">
        <v>14</v>
      </c>
      <c r="C33" s="177" t="str">
        <f>IF(Data!D28=0,"",Data!D28)</f>
        <v>FIRDA AULIA NAFISAH</v>
      </c>
      <c r="D33" s="176">
        <f>IF('Data AHUH'!X27=0,"",'Data AHUH'!X27)</f>
        <v>790</v>
      </c>
      <c r="E33" s="178">
        <f>IF('Data AHUH'!Y27=0,"",'Data AHUH'!Y27)</f>
        <v>87.777777777777771</v>
      </c>
      <c r="F33" s="659" t="str">
        <f t="shared" si="0"/>
        <v>Tuntas</v>
      </c>
      <c r="G33" s="660"/>
      <c r="H33" s="660"/>
      <c r="I33" s="660"/>
      <c r="J33" s="660"/>
      <c r="K33" s="661"/>
      <c r="L33" s="188"/>
      <c r="M33" s="233"/>
    </row>
    <row r="34" spans="2:13" s="173" customFormat="1" ht="18" customHeight="1">
      <c r="B34" s="179">
        <v>15</v>
      </c>
      <c r="C34" s="177" t="str">
        <f>IF(Data!D29=0,"",Data!D29)</f>
        <v>HANIFAH</v>
      </c>
      <c r="D34" s="176">
        <f>IF('Data AHUH'!X28=0,"",'Data AHUH'!X28)</f>
        <v>700</v>
      </c>
      <c r="E34" s="178">
        <f>IF('Data AHUH'!Y28=0,"",'Data AHUH'!Y28)</f>
        <v>77.777777777777786</v>
      </c>
      <c r="F34" s="659" t="str">
        <f t="shared" si="0"/>
        <v>Tuntas</v>
      </c>
      <c r="G34" s="660"/>
      <c r="H34" s="660"/>
      <c r="I34" s="660"/>
      <c r="J34" s="660"/>
      <c r="K34" s="661"/>
      <c r="L34" s="188"/>
      <c r="M34" s="233"/>
    </row>
    <row r="35" spans="2:13" s="173" customFormat="1" ht="18" customHeight="1">
      <c r="B35" s="179">
        <v>16</v>
      </c>
      <c r="C35" s="177" t="str">
        <f>IF(Data!D30=0,"",Data!D30)</f>
        <v>IRENA ALVIONITA</v>
      </c>
      <c r="D35" s="176">
        <f>IF('Data AHUH'!X29=0,"",'Data AHUH'!X29)</f>
        <v>800</v>
      </c>
      <c r="E35" s="178">
        <f>IF('Data AHUH'!Y29=0,"",'Data AHUH'!Y29)</f>
        <v>88.888888888888886</v>
      </c>
      <c r="F35" s="659" t="str">
        <f t="shared" si="0"/>
        <v>Tuntas</v>
      </c>
      <c r="G35" s="660"/>
      <c r="H35" s="660"/>
      <c r="I35" s="660"/>
      <c r="J35" s="660"/>
      <c r="K35" s="661"/>
      <c r="L35" s="188"/>
      <c r="M35" s="233"/>
    </row>
    <row r="36" spans="2:13" s="173" customFormat="1" ht="18" customHeight="1">
      <c r="B36" s="179">
        <v>17</v>
      </c>
      <c r="C36" s="177" t="str">
        <f>IF(Data!D31=0,"",Data!D31)</f>
        <v>JESIKA SRI MULYANI</v>
      </c>
      <c r="D36" s="176">
        <f>IF('Data AHUH'!X30=0,"",'Data AHUH'!X30)</f>
        <v>790</v>
      </c>
      <c r="E36" s="178">
        <f>IF('Data AHUH'!Y30=0,"",'Data AHUH'!Y30)</f>
        <v>87.777777777777771</v>
      </c>
      <c r="F36" s="659" t="str">
        <f t="shared" si="0"/>
        <v>Tuntas</v>
      </c>
      <c r="G36" s="660"/>
      <c r="H36" s="660"/>
      <c r="I36" s="660"/>
      <c r="J36" s="660"/>
      <c r="K36" s="661"/>
      <c r="L36" s="188"/>
      <c r="M36" s="233"/>
    </row>
    <row r="37" spans="2:13" s="173" customFormat="1" ht="18" customHeight="1">
      <c r="B37" s="179">
        <v>18</v>
      </c>
      <c r="C37" s="177" t="str">
        <f>IF(Data!D32=0,"",Data!D32)</f>
        <v>KIRANA PASYA MAZAYA</v>
      </c>
      <c r="D37" s="176">
        <f>IF('Data AHUH'!X31=0,"",'Data AHUH'!X31)</f>
        <v>790</v>
      </c>
      <c r="E37" s="178">
        <f>IF('Data AHUH'!Y31=0,"",'Data AHUH'!Y31)</f>
        <v>87.777777777777771</v>
      </c>
      <c r="F37" s="659" t="str">
        <f t="shared" si="0"/>
        <v>Tuntas</v>
      </c>
      <c r="G37" s="660"/>
      <c r="H37" s="660"/>
      <c r="I37" s="660"/>
      <c r="J37" s="660"/>
      <c r="K37" s="661"/>
      <c r="L37" s="188"/>
      <c r="M37" s="233"/>
    </row>
    <row r="38" spans="2:13" s="173" customFormat="1" ht="18" customHeight="1">
      <c r="B38" s="179">
        <v>19</v>
      </c>
      <c r="C38" s="177" t="str">
        <f>IF(Data!D33=0,"",Data!D33)</f>
        <v>LISBETH AULIA PANJAITAN</v>
      </c>
      <c r="D38" s="176">
        <f>IF('Data AHUH'!X32=0,"",'Data AHUH'!X32)</f>
        <v>630</v>
      </c>
      <c r="E38" s="178">
        <f>IF('Data AHUH'!Y32=0,"",'Data AHUH'!Y32)</f>
        <v>70</v>
      </c>
      <c r="F38" s="659" t="str">
        <f t="shared" si="0"/>
        <v>Belum Tuntas, Harus Mengulang</v>
      </c>
      <c r="G38" s="660"/>
      <c r="H38" s="660"/>
      <c r="I38" s="660"/>
      <c r="J38" s="660"/>
      <c r="K38" s="661"/>
      <c r="L38" s="188"/>
      <c r="M38" s="233"/>
    </row>
    <row r="39" spans="2:13" s="173" customFormat="1" ht="18" customHeight="1">
      <c r="B39" s="179">
        <v>20</v>
      </c>
      <c r="C39" s="177" t="str">
        <f>IF(Data!D34=0,"",Data!D34)</f>
        <v>LUCI SEPTIANTI</v>
      </c>
      <c r="D39" s="176">
        <f>IF('Data AHUH'!X33=0,"",'Data AHUH'!X33)</f>
        <v>780</v>
      </c>
      <c r="E39" s="178">
        <f>IF('Data AHUH'!Y33=0,"",'Data AHUH'!Y33)</f>
        <v>86.666666666666671</v>
      </c>
      <c r="F39" s="659" t="str">
        <f t="shared" si="0"/>
        <v>Tuntas</v>
      </c>
      <c r="G39" s="660"/>
      <c r="H39" s="660"/>
      <c r="I39" s="660"/>
      <c r="J39" s="660"/>
      <c r="K39" s="661"/>
      <c r="L39" s="188"/>
      <c r="M39" s="233"/>
    </row>
    <row r="40" spans="2:13" s="173" customFormat="1" ht="18" customHeight="1">
      <c r="B40" s="179">
        <v>21</v>
      </c>
      <c r="C40" s="177" t="str">
        <f>IF(Data!D35=0,"",Data!D35)</f>
        <v>MELIDA INDRIANI</v>
      </c>
      <c r="D40" s="176">
        <f>IF('Data AHUH'!X34=0,"",'Data AHUH'!X34)</f>
        <v>800</v>
      </c>
      <c r="E40" s="178">
        <f>IF('Data AHUH'!Y34=0,"",'Data AHUH'!Y34)</f>
        <v>88.888888888888886</v>
      </c>
      <c r="F40" s="659" t="str">
        <f t="shared" si="0"/>
        <v>Tuntas</v>
      </c>
      <c r="G40" s="660"/>
      <c r="H40" s="660"/>
      <c r="I40" s="660"/>
      <c r="J40" s="660"/>
      <c r="K40" s="661"/>
      <c r="L40" s="188"/>
      <c r="M40" s="233"/>
    </row>
    <row r="41" spans="2:13" s="173" customFormat="1" ht="18" customHeight="1">
      <c r="B41" s="179">
        <v>22</v>
      </c>
      <c r="C41" s="177" t="str">
        <f>IF(Data!D36=0,"",Data!D36)</f>
        <v>MOHAMAD ALIF WARNEDI</v>
      </c>
      <c r="D41" s="176">
        <f>IF('Data AHUH'!X35=0,"",'Data AHUH'!X35)</f>
        <v>630</v>
      </c>
      <c r="E41" s="178">
        <f>IF('Data AHUH'!Y35=0,"",'Data AHUH'!Y35)</f>
        <v>70</v>
      </c>
      <c r="F41" s="659" t="str">
        <f t="shared" si="0"/>
        <v>Belum Tuntas, Harus Mengulang</v>
      </c>
      <c r="G41" s="660"/>
      <c r="H41" s="660"/>
      <c r="I41" s="660"/>
      <c r="J41" s="660"/>
      <c r="K41" s="661"/>
      <c r="L41" s="188"/>
      <c r="M41" s="233"/>
    </row>
    <row r="42" spans="2:13" s="173" customFormat="1" ht="18" customHeight="1">
      <c r="B42" s="179">
        <v>23</v>
      </c>
      <c r="C42" s="177" t="str">
        <f>IF(Data!D37=0,"",Data!D37)</f>
        <v>NABILAH KHAZNAH SHAHAB</v>
      </c>
      <c r="D42" s="176">
        <f>IF('Data AHUH'!X36=0,"",'Data AHUH'!X36)</f>
        <v>790</v>
      </c>
      <c r="E42" s="178">
        <f>IF('Data AHUH'!Y36=0,"",'Data AHUH'!Y36)</f>
        <v>87.777777777777771</v>
      </c>
      <c r="F42" s="659" t="str">
        <f t="shared" si="0"/>
        <v>Tuntas</v>
      </c>
      <c r="G42" s="660"/>
      <c r="H42" s="660"/>
      <c r="I42" s="660"/>
      <c r="J42" s="660"/>
      <c r="K42" s="661"/>
      <c r="L42" s="188"/>
      <c r="M42" s="233"/>
    </row>
    <row r="43" spans="2:13" s="173" customFormat="1" ht="18" customHeight="1">
      <c r="B43" s="179">
        <v>24</v>
      </c>
      <c r="C43" s="177" t="str">
        <f>IF(Data!D38=0,"",Data!D38)</f>
        <v>NADYA NURFADILLA</v>
      </c>
      <c r="D43" s="176">
        <f>IF('Data AHUH'!X37=0,"",'Data AHUH'!X37)</f>
        <v>810</v>
      </c>
      <c r="E43" s="178">
        <f>IF('Data AHUH'!Y37=0,"",'Data AHUH'!Y37)</f>
        <v>90</v>
      </c>
      <c r="F43" s="659" t="str">
        <f t="shared" si="0"/>
        <v>Tuntas</v>
      </c>
      <c r="G43" s="660"/>
      <c r="H43" s="660"/>
      <c r="I43" s="660"/>
      <c r="J43" s="660"/>
      <c r="K43" s="661"/>
      <c r="L43" s="188"/>
      <c r="M43" s="233"/>
    </row>
    <row r="44" spans="2:13" s="173" customFormat="1" ht="18" customHeight="1">
      <c r="B44" s="179">
        <v>25</v>
      </c>
      <c r="C44" s="177" t="str">
        <f>IF(Data!D39=0,"",Data!D39)</f>
        <v>NENG TRISNAWATI</v>
      </c>
      <c r="D44" s="176">
        <f>IF('Data AHUH'!X38=0,"",'Data AHUH'!X38)</f>
        <v>630</v>
      </c>
      <c r="E44" s="178">
        <f>IF('Data AHUH'!Y38=0,"",'Data AHUH'!Y38)</f>
        <v>70</v>
      </c>
      <c r="F44" s="659" t="str">
        <f t="shared" si="0"/>
        <v>Belum Tuntas, Harus Mengulang</v>
      </c>
      <c r="G44" s="660"/>
      <c r="H44" s="660"/>
      <c r="I44" s="660"/>
      <c r="J44" s="660"/>
      <c r="K44" s="661"/>
      <c r="L44" s="188"/>
      <c r="M44" s="233"/>
    </row>
    <row r="45" spans="2:13" s="173" customFormat="1" ht="18" customHeight="1">
      <c r="B45" s="179">
        <v>26</v>
      </c>
      <c r="C45" s="177" t="str">
        <f>IF(Data!D40=0,"",Data!D40)</f>
        <v>RATU PUTRI SEPHIA</v>
      </c>
      <c r="D45" s="176">
        <f>IF('Data AHUH'!X39=0,"",'Data AHUH'!X39)</f>
        <v>730</v>
      </c>
      <c r="E45" s="178">
        <f>IF('Data AHUH'!Y39=0,"",'Data AHUH'!Y39)</f>
        <v>81.111111111111114</v>
      </c>
      <c r="F45" s="659" t="str">
        <f t="shared" si="0"/>
        <v>Tuntas</v>
      </c>
      <c r="G45" s="660"/>
      <c r="H45" s="660"/>
      <c r="I45" s="660"/>
      <c r="J45" s="660"/>
      <c r="K45" s="661"/>
      <c r="L45" s="188"/>
      <c r="M45" s="233"/>
    </row>
    <row r="46" spans="2:13" s="173" customFormat="1" ht="18" customHeight="1">
      <c r="B46" s="179">
        <v>27</v>
      </c>
      <c r="C46" s="177" t="str">
        <f>IF(Data!D41=0,"",Data!D41)</f>
        <v>RENA IRMA YUNIAR</v>
      </c>
      <c r="D46" s="176">
        <f>IF('Data AHUH'!X40=0,"",'Data AHUH'!X40)</f>
        <v>800</v>
      </c>
      <c r="E46" s="178">
        <f>IF('Data AHUH'!Y40=0,"",'Data AHUH'!Y40)</f>
        <v>88.888888888888886</v>
      </c>
      <c r="F46" s="659" t="str">
        <f t="shared" si="0"/>
        <v>Tuntas</v>
      </c>
      <c r="G46" s="660"/>
      <c r="H46" s="660"/>
      <c r="I46" s="660"/>
      <c r="J46" s="660"/>
      <c r="K46" s="661"/>
      <c r="L46" s="188"/>
      <c r="M46" s="233"/>
    </row>
    <row r="47" spans="2:13" s="173" customFormat="1" ht="18" customHeight="1">
      <c r="B47" s="179">
        <v>28</v>
      </c>
      <c r="C47" s="177" t="str">
        <f>IF(Data!D42=0,"",Data!D42)</f>
        <v>RIRIN SAFITRI</v>
      </c>
      <c r="D47" s="176">
        <f>IF('Data AHUH'!X41=0,"",'Data AHUH'!X41)</f>
        <v>820</v>
      </c>
      <c r="E47" s="178">
        <f>IF('Data AHUH'!Y41=0,"",'Data AHUH'!Y41)</f>
        <v>91.111111111111114</v>
      </c>
      <c r="F47" s="659" t="str">
        <f t="shared" si="0"/>
        <v>Tuntas</v>
      </c>
      <c r="G47" s="660"/>
      <c r="H47" s="660"/>
      <c r="I47" s="660"/>
      <c r="J47" s="660"/>
      <c r="K47" s="661"/>
      <c r="L47" s="188"/>
      <c r="M47" s="233"/>
    </row>
    <row r="48" spans="2:13" s="173" customFormat="1" ht="18" customHeight="1">
      <c r="B48" s="179">
        <v>29</v>
      </c>
      <c r="C48" s="177" t="str">
        <f>IF(Data!D43=0,"",Data!D43)</f>
        <v>RISKE RAHMANI AZMI YUNIAWAN</v>
      </c>
      <c r="D48" s="176">
        <f>IF('Data AHUH'!X42=0,"",'Data AHUH'!X42)</f>
        <v>630</v>
      </c>
      <c r="E48" s="178">
        <f>IF('Data AHUH'!Y42=0,"",'Data AHUH'!Y42)</f>
        <v>70</v>
      </c>
      <c r="F48" s="659" t="str">
        <f t="shared" si="0"/>
        <v>Belum Tuntas, Harus Mengulang</v>
      </c>
      <c r="G48" s="660"/>
      <c r="H48" s="660"/>
      <c r="I48" s="660"/>
      <c r="J48" s="660"/>
      <c r="K48" s="661"/>
      <c r="L48" s="188"/>
      <c r="M48" s="233"/>
    </row>
    <row r="49" spans="2:13" s="173" customFormat="1" ht="18" customHeight="1">
      <c r="B49" s="179">
        <v>30</v>
      </c>
      <c r="C49" s="177" t="str">
        <f>IF(Data!D44=0,"",Data!D44)</f>
        <v>RIZKI NURSAKINAH</v>
      </c>
      <c r="D49" s="176">
        <f>IF('Data AHUH'!X43=0,"",'Data AHUH'!X43)</f>
        <v>790</v>
      </c>
      <c r="E49" s="178">
        <f>IF('Data AHUH'!Y43=0,"",'Data AHUH'!Y43)</f>
        <v>87.777777777777771</v>
      </c>
      <c r="F49" s="659" t="str">
        <f t="shared" si="0"/>
        <v>Tuntas</v>
      </c>
      <c r="G49" s="660"/>
      <c r="H49" s="660"/>
      <c r="I49" s="660"/>
      <c r="J49" s="660"/>
      <c r="K49" s="661"/>
      <c r="L49" s="188"/>
      <c r="M49" s="233"/>
    </row>
    <row r="50" spans="2:13" s="173" customFormat="1" ht="18" customHeight="1">
      <c r="B50" s="179">
        <v>31</v>
      </c>
      <c r="C50" s="177" t="str">
        <f>IF(Data!D45=0,"",Data!D45)</f>
        <v>SHALZA DIAN PUTRI</v>
      </c>
      <c r="D50" s="176">
        <f>IF('Data AHUH'!X44=0,"",'Data AHUH'!X44)</f>
        <v>800</v>
      </c>
      <c r="E50" s="178">
        <f>IF('Data AHUH'!Y44=0,"",'Data AHUH'!Y44)</f>
        <v>88.888888888888886</v>
      </c>
      <c r="F50" s="659" t="str">
        <f t="shared" si="0"/>
        <v>Tuntas</v>
      </c>
      <c r="G50" s="660"/>
      <c r="H50" s="660"/>
      <c r="I50" s="660"/>
      <c r="J50" s="660"/>
      <c r="K50" s="661"/>
      <c r="L50" s="188"/>
      <c r="M50" s="233"/>
    </row>
    <row r="51" spans="2:13" s="173" customFormat="1" ht="18" customHeight="1">
      <c r="B51" s="179">
        <v>32</v>
      </c>
      <c r="C51" s="177" t="str">
        <f>IF(Data!D46=0,"",Data!D46)</f>
        <v>SITI FAUZIAH AZMI</v>
      </c>
      <c r="D51" s="176">
        <f>IF('Data AHUH'!X45=0,"",'Data AHUH'!X45)</f>
        <v>780</v>
      </c>
      <c r="E51" s="178">
        <f>IF('Data AHUH'!Y45=0,"",'Data AHUH'!Y45)</f>
        <v>86.666666666666671</v>
      </c>
      <c r="F51" s="659" t="str">
        <f t="shared" si="0"/>
        <v>Tuntas</v>
      </c>
      <c r="G51" s="660"/>
      <c r="H51" s="660"/>
      <c r="I51" s="660"/>
      <c r="J51" s="660"/>
      <c r="K51" s="661"/>
      <c r="L51" s="188"/>
      <c r="M51" s="233"/>
    </row>
    <row r="52" spans="2:13" s="173" customFormat="1" ht="18" customHeight="1">
      <c r="B52" s="179">
        <v>33</v>
      </c>
      <c r="C52" s="177" t="str">
        <f>IF(Data!D47=0,"",Data!D47)</f>
        <v>SITI MAYANG ALVINITA</v>
      </c>
      <c r="D52" s="176">
        <f>IF('Data AHUH'!X46=0,"",'Data AHUH'!X46)</f>
        <v>800</v>
      </c>
      <c r="E52" s="178">
        <f>IF('Data AHUH'!Y46=0,"",'Data AHUH'!Y46)</f>
        <v>88.888888888888886</v>
      </c>
      <c r="F52" s="659" t="str">
        <f t="shared" si="0"/>
        <v>Tuntas</v>
      </c>
      <c r="G52" s="660"/>
      <c r="H52" s="660"/>
      <c r="I52" s="660"/>
      <c r="J52" s="660"/>
      <c r="K52" s="661"/>
      <c r="L52" s="188"/>
      <c r="M52" s="233"/>
    </row>
    <row r="53" spans="2:13" s="173" customFormat="1" ht="18" customHeight="1">
      <c r="B53" s="179">
        <v>34</v>
      </c>
      <c r="C53" s="177" t="str">
        <f>IF(Data!D48=0,"",Data!D48)</f>
        <v>TRI ARSILLA MIRANTI</v>
      </c>
      <c r="D53" s="176">
        <f>IF('Data AHUH'!X47=0,"",'Data AHUH'!X47)</f>
        <v>790</v>
      </c>
      <c r="E53" s="178">
        <f>IF('Data AHUH'!Y47=0,"",'Data AHUH'!Y47)</f>
        <v>87.777777777777771</v>
      </c>
      <c r="F53" s="659" t="str">
        <f t="shared" si="0"/>
        <v>Tuntas</v>
      </c>
      <c r="G53" s="660"/>
      <c r="H53" s="660"/>
      <c r="I53" s="660"/>
      <c r="J53" s="660"/>
      <c r="K53" s="661"/>
      <c r="L53" s="188"/>
      <c r="M53" s="233"/>
    </row>
    <row r="54" spans="2:13" s="173" customFormat="1" ht="18" customHeight="1">
      <c r="B54" s="179">
        <v>35</v>
      </c>
      <c r="C54" s="177" t="str">
        <f>IF(Data!D49=0,"",Data!D49)</f>
        <v>WIDA SARAH NUR AZKIA</v>
      </c>
      <c r="D54" s="176">
        <f>IF('Data AHUH'!X48=0,"",'Data AHUH'!X48)</f>
        <v>800</v>
      </c>
      <c r="E54" s="178">
        <f>IF('Data AHUH'!Y48=0,"",'Data AHUH'!Y48)</f>
        <v>88.888888888888886</v>
      </c>
      <c r="F54" s="659" t="str">
        <f t="shared" si="0"/>
        <v>Tuntas</v>
      </c>
      <c r="G54" s="660"/>
      <c r="H54" s="660"/>
      <c r="I54" s="660"/>
      <c r="J54" s="660"/>
      <c r="K54" s="661"/>
      <c r="L54" s="188"/>
      <c r="M54" s="233"/>
    </row>
    <row r="55" spans="2:13" s="173" customFormat="1" ht="18" customHeight="1">
      <c r="B55" s="179">
        <v>36</v>
      </c>
      <c r="C55" s="177" t="str">
        <f>IF(Data!D50=0,"",Data!D50)</f>
        <v>YOGI AL RASYID</v>
      </c>
      <c r="D55" s="176">
        <f>IF('Data AHUH'!X49=0,"",'Data AHUH'!X49)</f>
        <v>810</v>
      </c>
      <c r="E55" s="178">
        <f>IF('Data AHUH'!Y49=0,"",'Data AHUH'!Y49)</f>
        <v>90</v>
      </c>
      <c r="F55" s="659" t="str">
        <f t="shared" si="0"/>
        <v>Tuntas</v>
      </c>
      <c r="G55" s="660"/>
      <c r="H55" s="660"/>
      <c r="I55" s="660"/>
      <c r="J55" s="660"/>
      <c r="K55" s="661"/>
      <c r="L55" s="188"/>
      <c r="M55" s="233"/>
    </row>
    <row r="56" spans="2:13" s="173" customFormat="1" ht="18" customHeight="1">
      <c r="B56" s="179">
        <v>37</v>
      </c>
      <c r="C56" s="177" t="str">
        <f>IF(Data!D51=0,"",Data!D51)</f>
        <v>ZAHRA NADIRA KAMILLA</v>
      </c>
      <c r="D56" s="176">
        <f>IF('Data AHUH'!X50=0,"",'Data AHUH'!X50)</f>
        <v>790</v>
      </c>
      <c r="E56" s="178">
        <f>IF('Data AHUH'!Y50=0,"",'Data AHUH'!Y50)</f>
        <v>87.777777777777771</v>
      </c>
      <c r="F56" s="659" t="str">
        <f t="shared" si="0"/>
        <v>Tuntas</v>
      </c>
      <c r="G56" s="660"/>
      <c r="H56" s="660"/>
      <c r="I56" s="660"/>
      <c r="J56" s="660"/>
      <c r="K56" s="661"/>
      <c r="L56" s="188"/>
      <c r="M56" s="233"/>
    </row>
    <row r="57" spans="2:13" s="173" customFormat="1" ht="18" customHeight="1">
      <c r="B57" s="179">
        <v>38</v>
      </c>
      <c r="C57" s="177" t="str">
        <f>IF(Data!D52=0,"",Data!D52)</f>
        <v/>
      </c>
      <c r="D57" s="176" t="str">
        <f>IF('Data AHUH'!X51=0,"",'Data AHUH'!X51)</f>
        <v/>
      </c>
      <c r="E57" s="178" t="str">
        <f>IF('Data AHUH'!Y51=0,"",'Data AHUH'!Y51)</f>
        <v/>
      </c>
      <c r="F57" s="659" t="str">
        <f t="shared" si="0"/>
        <v/>
      </c>
      <c r="G57" s="660"/>
      <c r="H57" s="660"/>
      <c r="I57" s="660"/>
      <c r="J57" s="660"/>
      <c r="K57" s="661"/>
      <c r="L57" s="188"/>
      <c r="M57" s="233"/>
    </row>
    <row r="58" spans="2:13" s="173" customFormat="1" ht="18" customHeight="1">
      <c r="B58" s="179">
        <v>39</v>
      </c>
      <c r="C58" s="177" t="str">
        <f>IF(Data!D53=0,"",Data!D53)</f>
        <v/>
      </c>
      <c r="D58" s="176" t="str">
        <f>IF('Data AHUH'!X52=0,"",'Data AHUH'!X52)</f>
        <v/>
      </c>
      <c r="E58" s="178" t="str">
        <f>IF('Data AHUH'!Y52=0,"",'Data AHUH'!Y52)</f>
        <v/>
      </c>
      <c r="F58" s="659" t="str">
        <f t="shared" si="0"/>
        <v/>
      </c>
      <c r="G58" s="660"/>
      <c r="H58" s="660"/>
      <c r="I58" s="660"/>
      <c r="J58" s="660"/>
      <c r="K58" s="661"/>
      <c r="L58" s="188"/>
      <c r="M58" s="233"/>
    </row>
    <row r="59" spans="2:13" s="173" customFormat="1" ht="18" customHeight="1">
      <c r="B59" s="179">
        <v>40</v>
      </c>
      <c r="C59" s="177" t="str">
        <f>IF(Data!D54=0,"",Data!D54)</f>
        <v/>
      </c>
      <c r="D59" s="176" t="str">
        <f>IF('Data AHUH'!X53=0,"",'Data AHUH'!X53)</f>
        <v/>
      </c>
      <c r="E59" s="178" t="str">
        <f>IF('Data AHUH'!Y53=0,"",'Data AHUH'!Y53)</f>
        <v/>
      </c>
      <c r="F59" s="659" t="str">
        <f t="shared" si="0"/>
        <v/>
      </c>
      <c r="G59" s="660"/>
      <c r="H59" s="660"/>
      <c r="I59" s="660"/>
      <c r="J59" s="660"/>
      <c r="K59" s="661"/>
      <c r="L59" s="188"/>
      <c r="M59" s="233"/>
    </row>
    <row r="60" spans="2:13" s="173" customFormat="1" ht="18" customHeight="1">
      <c r="B60" s="179">
        <v>41</v>
      </c>
      <c r="C60" s="177" t="str">
        <f>IF(Data!D55=0,"",Data!D55)</f>
        <v/>
      </c>
      <c r="D60" s="176" t="str">
        <f>IF('Data AHUH'!X54=0,"",'Data AHUH'!X54)</f>
        <v/>
      </c>
      <c r="E60" s="178" t="str">
        <f>IF('Data AHUH'!Y54=0,"",'Data AHUH'!Y54)</f>
        <v/>
      </c>
      <c r="F60" s="659" t="str">
        <f t="shared" si="0"/>
        <v/>
      </c>
      <c r="G60" s="660"/>
      <c r="H60" s="660"/>
      <c r="I60" s="660"/>
      <c r="J60" s="660"/>
      <c r="K60" s="661"/>
      <c r="L60" s="188"/>
      <c r="M60" s="233"/>
    </row>
    <row r="61" spans="2:13" s="173" customFormat="1" ht="18" customHeight="1">
      <c r="B61" s="179">
        <v>42</v>
      </c>
      <c r="C61" s="177" t="str">
        <f>IF(Data!D56=0,"",Data!D56)</f>
        <v/>
      </c>
      <c r="D61" s="176" t="str">
        <f>IF('Data AHUH'!X55=0,"",'Data AHUH'!X55)</f>
        <v/>
      </c>
      <c r="E61" s="178" t="str">
        <f>IF('Data AHUH'!Y55=0,"",'Data AHUH'!Y55)</f>
        <v/>
      </c>
      <c r="F61" s="659" t="str">
        <f t="shared" si="0"/>
        <v/>
      </c>
      <c r="G61" s="660"/>
      <c r="H61" s="660"/>
      <c r="I61" s="660"/>
      <c r="J61" s="660"/>
      <c r="K61" s="661"/>
      <c r="L61" s="188"/>
      <c r="M61" s="233"/>
    </row>
    <row r="62" spans="2:13" s="173" customFormat="1" ht="18" customHeight="1">
      <c r="B62" s="179">
        <v>43</v>
      </c>
      <c r="C62" s="177" t="str">
        <f>IF(Data!D57=0,"",Data!D57)</f>
        <v/>
      </c>
      <c r="D62" s="176" t="str">
        <f>IF('Data AHUH'!X56=0,"",'Data AHUH'!X56)</f>
        <v/>
      </c>
      <c r="E62" s="178" t="str">
        <f>IF('Data AHUH'!Y56=0,"",'Data AHUH'!Y56)</f>
        <v/>
      </c>
      <c r="F62" s="659" t="str">
        <f t="shared" si="0"/>
        <v/>
      </c>
      <c r="G62" s="660"/>
      <c r="H62" s="660"/>
      <c r="I62" s="660"/>
      <c r="J62" s="660"/>
      <c r="K62" s="661"/>
      <c r="L62" s="188"/>
      <c r="M62" s="233"/>
    </row>
    <row r="63" spans="2:13" s="173" customFormat="1" ht="18" customHeight="1">
      <c r="B63" s="179">
        <v>44</v>
      </c>
      <c r="C63" s="177" t="str">
        <f>IF(Data!D58=0,"",Data!D58)</f>
        <v/>
      </c>
      <c r="D63" s="176" t="str">
        <f>IF('Data AHUH'!X57=0,"",'Data AHUH'!X57)</f>
        <v/>
      </c>
      <c r="E63" s="178" t="str">
        <f>IF('Data AHUH'!Y57=0,"",'Data AHUH'!Y57)</f>
        <v/>
      </c>
      <c r="F63" s="659" t="str">
        <f t="shared" si="0"/>
        <v/>
      </c>
      <c r="G63" s="660"/>
      <c r="H63" s="660"/>
      <c r="I63" s="660"/>
      <c r="J63" s="660"/>
      <c r="K63" s="661"/>
      <c r="L63" s="188"/>
      <c r="M63" s="233"/>
    </row>
    <row r="64" spans="2:13" s="173" customFormat="1" ht="18" customHeight="1">
      <c r="B64" s="179">
        <v>45</v>
      </c>
      <c r="C64" s="177" t="str">
        <f>IF(Data!D59=0,"",Data!D59)</f>
        <v/>
      </c>
      <c r="D64" s="176" t="str">
        <f>IF('Data AHUH'!X58=0,"",'Data AHUH'!X58)</f>
        <v/>
      </c>
      <c r="E64" s="178" t="str">
        <f>IF('Data AHUH'!Y58=0,"",'Data AHUH'!Y58)</f>
        <v/>
      </c>
      <c r="F64" s="659" t="str">
        <f t="shared" si="0"/>
        <v/>
      </c>
      <c r="G64" s="660"/>
      <c r="H64" s="660"/>
      <c r="I64" s="660"/>
      <c r="J64" s="660"/>
      <c r="K64" s="661"/>
      <c r="L64" s="188"/>
      <c r="M64" s="233"/>
    </row>
    <row r="65" spans="2:13" s="173" customFormat="1" ht="18" customHeight="1">
      <c r="B65" s="179">
        <v>46</v>
      </c>
      <c r="C65" s="177" t="str">
        <f>IF(Data!D60=0,"",Data!D60)</f>
        <v/>
      </c>
      <c r="D65" s="176" t="str">
        <f>IF('Data AHUH'!X59=0,"",'Data AHUH'!X59)</f>
        <v/>
      </c>
      <c r="E65" s="178" t="str">
        <f>IF('Data AHUH'!Y59=0,"",'Data AHUH'!Y59)</f>
        <v/>
      </c>
      <c r="F65" s="659" t="str">
        <f t="shared" si="0"/>
        <v/>
      </c>
      <c r="G65" s="660"/>
      <c r="H65" s="660"/>
      <c r="I65" s="660"/>
      <c r="J65" s="660"/>
      <c r="K65" s="661"/>
      <c r="L65" s="188"/>
      <c r="M65" s="233"/>
    </row>
    <row r="66" spans="2:13" s="173" customFormat="1" ht="18" customHeight="1">
      <c r="B66" s="179">
        <v>47</v>
      </c>
      <c r="C66" s="177" t="str">
        <f>IF(Data!D61=0,"",Data!D61)</f>
        <v/>
      </c>
      <c r="D66" s="176" t="str">
        <f>IF('Data AHUH'!X60=0,"",'Data AHUH'!X60)</f>
        <v/>
      </c>
      <c r="E66" s="178" t="str">
        <f>IF('Data AHUH'!Y60=0,"",'Data AHUH'!Y60)</f>
        <v/>
      </c>
      <c r="F66" s="659" t="str">
        <f t="shared" si="0"/>
        <v/>
      </c>
      <c r="G66" s="660"/>
      <c r="H66" s="660"/>
      <c r="I66" s="660"/>
      <c r="J66" s="660"/>
      <c r="K66" s="661"/>
      <c r="L66" s="188"/>
      <c r="M66" s="233"/>
    </row>
    <row r="67" spans="2:13" s="173" customFormat="1" ht="18" customHeight="1">
      <c r="B67" s="179">
        <v>48</v>
      </c>
      <c r="C67" s="177" t="str">
        <f>IF(Data!D62=0,"",Data!D62)</f>
        <v/>
      </c>
      <c r="D67" s="176" t="str">
        <f>IF('Data AHUH'!X61=0,"",'Data AHUH'!X61)</f>
        <v/>
      </c>
      <c r="E67" s="178" t="str">
        <f>IF('Data AHUH'!Y61=0,"",'Data AHUH'!Y61)</f>
        <v/>
      </c>
      <c r="F67" s="659" t="str">
        <f t="shared" si="0"/>
        <v/>
      </c>
      <c r="G67" s="660"/>
      <c r="H67" s="660"/>
      <c r="I67" s="660"/>
      <c r="J67" s="660"/>
      <c r="K67" s="661"/>
      <c r="L67" s="188"/>
      <c r="M67" s="233"/>
    </row>
    <row r="68" spans="2:13" s="173" customFormat="1" ht="18" customHeight="1">
      <c r="B68" s="179">
        <v>49</v>
      </c>
      <c r="C68" s="177" t="str">
        <f>IF(Data!D63=0,"",Data!D63)</f>
        <v/>
      </c>
      <c r="D68" s="176" t="str">
        <f>IF('Data AHUH'!X62=0,"",'Data AHUH'!X62)</f>
        <v/>
      </c>
      <c r="E68" s="178" t="str">
        <f>IF('Data AHUH'!Y62=0,"",'Data AHUH'!Y62)</f>
        <v/>
      </c>
      <c r="F68" s="659" t="str">
        <f t="shared" si="0"/>
        <v/>
      </c>
      <c r="G68" s="660"/>
      <c r="H68" s="660"/>
      <c r="I68" s="660"/>
      <c r="J68" s="660"/>
      <c r="K68" s="661"/>
      <c r="L68" s="188"/>
      <c r="M68" s="233"/>
    </row>
    <row r="69" spans="2:13" s="173" customFormat="1" ht="18" customHeight="1">
      <c r="B69" s="179">
        <v>50</v>
      </c>
      <c r="C69" s="177" t="str">
        <f>IF(Data!D64=0,"",Data!D64)</f>
        <v/>
      </c>
      <c r="D69" s="176" t="str">
        <f>IF('Data AHUH'!X63=0,"",'Data AHUH'!X63)</f>
        <v/>
      </c>
      <c r="E69" s="178" t="str">
        <f>IF('Data AHUH'!Y63=0,"",'Data AHUH'!Y63)</f>
        <v/>
      </c>
      <c r="F69" s="659" t="str">
        <f t="shared" si="0"/>
        <v/>
      </c>
      <c r="G69" s="660"/>
      <c r="H69" s="660"/>
      <c r="I69" s="660"/>
      <c r="J69" s="660"/>
      <c r="K69" s="661"/>
      <c r="L69" s="188"/>
      <c r="M69" s="233"/>
    </row>
    <row r="70" spans="2:13" s="173" customFormat="1" ht="9.9499999999999993" customHeight="1">
      <c r="B70" s="180"/>
      <c r="C70" s="181"/>
      <c r="D70" s="181"/>
      <c r="E70" s="182"/>
      <c r="F70" s="181"/>
      <c r="G70" s="181"/>
      <c r="H70" s="181"/>
      <c r="I70" s="181"/>
      <c r="J70" s="181"/>
      <c r="K70" s="183"/>
      <c r="L70" s="188"/>
      <c r="M70" s="234"/>
    </row>
    <row r="71" spans="2:13" s="173" customFormat="1" ht="20.100000000000001" customHeight="1">
      <c r="B71" s="655" t="s">
        <v>4</v>
      </c>
      <c r="C71" s="352" t="s">
        <v>135</v>
      </c>
      <c r="D71" s="186" t="s">
        <v>52</v>
      </c>
      <c r="E71" s="349">
        <f>SUM(E20:E69)</f>
        <v>3141.1111111111113</v>
      </c>
      <c r="F71" s="187"/>
      <c r="G71" s="355" t="s">
        <v>136</v>
      </c>
      <c r="H71" s="356"/>
      <c r="I71" s="186" t="s">
        <v>52</v>
      </c>
      <c r="J71" s="361">
        <f>'Data AHUH'!T8</f>
        <v>37</v>
      </c>
      <c r="K71" s="362" t="s">
        <v>106</v>
      </c>
      <c r="L71" s="201"/>
      <c r="M71" s="234"/>
    </row>
    <row r="72" spans="2:13" s="173" customFormat="1" ht="20.100000000000001" customHeight="1">
      <c r="B72" s="656"/>
      <c r="C72" s="353" t="s">
        <v>137</v>
      </c>
      <c r="D72" s="188" t="s">
        <v>52</v>
      </c>
      <c r="E72" s="350">
        <f>AVERAGE(E20:E69)</f>
        <v>84.894894894894904</v>
      </c>
      <c r="F72" s="189"/>
      <c r="G72" s="357" t="s">
        <v>138</v>
      </c>
      <c r="H72" s="358"/>
      <c r="I72" s="188" t="s">
        <v>52</v>
      </c>
      <c r="J72" s="363" t="str">
        <f>DCOUNT(E17:F69,"Nilai",P7:P8)&amp;""</f>
        <v>31</v>
      </c>
      <c r="K72" s="364" t="s">
        <v>106</v>
      </c>
      <c r="L72" s="201"/>
      <c r="M72" s="234"/>
    </row>
    <row r="73" spans="2:13" s="173" customFormat="1" ht="20.100000000000001" customHeight="1">
      <c r="B73" s="656"/>
      <c r="C73" s="353" t="s">
        <v>139</v>
      </c>
      <c r="D73" s="188" t="s">
        <v>52</v>
      </c>
      <c r="E73" s="350">
        <f>MAX(E20:E69)</f>
        <v>91.111111111111114</v>
      </c>
      <c r="F73" s="189"/>
      <c r="G73" s="357" t="s">
        <v>140</v>
      </c>
      <c r="H73" s="358"/>
      <c r="I73" s="188" t="s">
        <v>52</v>
      </c>
      <c r="J73" s="363">
        <f>J71-J72</f>
        <v>6</v>
      </c>
      <c r="K73" s="364" t="s">
        <v>106</v>
      </c>
      <c r="L73" s="201"/>
      <c r="M73" s="234"/>
    </row>
    <row r="74" spans="2:13" s="173" customFormat="1" ht="20.100000000000001" customHeight="1">
      <c r="B74" s="656"/>
      <c r="C74" s="353" t="s">
        <v>141</v>
      </c>
      <c r="D74" s="188" t="s">
        <v>52</v>
      </c>
      <c r="E74" s="350">
        <f>MIN(E20:E69)</f>
        <v>70</v>
      </c>
      <c r="F74" s="189"/>
      <c r="G74" s="357" t="s">
        <v>142</v>
      </c>
      <c r="H74" s="358"/>
      <c r="I74" s="188" t="s">
        <v>52</v>
      </c>
      <c r="J74" s="363" t="str">
        <f>DCOUNT(E17:F69,"Nilai",O7:O8)&amp;""</f>
        <v>29</v>
      </c>
      <c r="K74" s="364" t="s">
        <v>106</v>
      </c>
      <c r="L74" s="201"/>
      <c r="M74" s="234"/>
    </row>
    <row r="75" spans="2:13" s="173" customFormat="1" ht="20.100000000000001" customHeight="1">
      <c r="B75" s="657"/>
      <c r="C75" s="354" t="s">
        <v>143</v>
      </c>
      <c r="D75" s="185" t="s">
        <v>52</v>
      </c>
      <c r="E75" s="351">
        <f>STDEV(E20:E69)</f>
        <v>6.9707376780631289</v>
      </c>
      <c r="F75" s="184"/>
      <c r="G75" s="359" t="s">
        <v>144</v>
      </c>
      <c r="H75" s="360"/>
      <c r="I75" s="185" t="s">
        <v>52</v>
      </c>
      <c r="J75" s="365">
        <f>J71-J74</f>
        <v>8</v>
      </c>
      <c r="K75" s="366" t="s">
        <v>106</v>
      </c>
      <c r="L75" s="201"/>
      <c r="M75" s="234"/>
    </row>
    <row r="76" spans="2:13"/>
    <row r="77" spans="2:13" ht="14.25">
      <c r="B77" s="174"/>
      <c r="C77" s="192" t="s">
        <v>54</v>
      </c>
      <c r="D77" s="193"/>
      <c r="E77" s="194"/>
      <c r="F77" s="643" t="s">
        <v>164</v>
      </c>
      <c r="G77" s="643"/>
      <c r="H77" s="643"/>
      <c r="I77" s="643"/>
      <c r="J77" s="643"/>
      <c r="K77" s="643"/>
      <c r="L77" s="202"/>
    </row>
    <row r="78" spans="2:13" ht="14.25">
      <c r="B78" s="174"/>
      <c r="C78" s="192" t="str">
        <f>"Ka. "&amp;Home!F5</f>
        <v>Ka. SMK NEGERI 3 BANDUNG</v>
      </c>
      <c r="D78" s="193"/>
      <c r="E78" s="194"/>
      <c r="F78" s="658" t="s">
        <v>38</v>
      </c>
      <c r="G78" s="658"/>
      <c r="H78" s="658"/>
      <c r="I78" s="658"/>
      <c r="J78" s="658"/>
    </row>
    <row r="79" spans="2:13" ht="14.25">
      <c r="B79" s="174"/>
      <c r="C79" s="193"/>
      <c r="D79" s="193"/>
      <c r="E79" s="194"/>
      <c r="F79" s="193"/>
      <c r="G79" s="193"/>
      <c r="H79" s="193"/>
      <c r="I79" s="193"/>
      <c r="J79" s="193"/>
    </row>
    <row r="80" spans="2:13" ht="14.25">
      <c r="C80" s="193"/>
      <c r="D80" s="193"/>
      <c r="E80" s="194"/>
      <c r="F80" s="193"/>
      <c r="G80" s="193"/>
      <c r="H80" s="193"/>
      <c r="I80" s="193"/>
      <c r="J80" s="193"/>
    </row>
    <row r="81" spans="3:12" ht="14.25">
      <c r="C81" s="193"/>
      <c r="D81" s="193"/>
      <c r="E81" s="194"/>
      <c r="F81" s="193"/>
      <c r="G81" s="193"/>
      <c r="H81" s="193"/>
      <c r="I81" s="193"/>
      <c r="J81" s="193"/>
    </row>
    <row r="82" spans="3:12" ht="14.25">
      <c r="C82" s="193"/>
      <c r="D82" s="193"/>
      <c r="E82" s="194"/>
      <c r="F82" s="193"/>
      <c r="G82" s="193"/>
      <c r="H82" s="193"/>
      <c r="I82" s="193"/>
      <c r="J82" s="193"/>
    </row>
    <row r="83" spans="3:12" ht="15">
      <c r="C83" s="196" t="str">
        <f>Data!$D$8</f>
        <v>Dra. EUIS PURNAMA, M.M.Pd</v>
      </c>
      <c r="D83" s="193"/>
      <c r="E83" s="194"/>
      <c r="F83" s="197"/>
      <c r="G83" s="642" t="str">
        <f>Home!F6</f>
        <v>NINA MARDIANA, S.Pd</v>
      </c>
      <c r="H83" s="642"/>
      <c r="I83" s="642"/>
      <c r="J83" s="642"/>
      <c r="K83" s="642"/>
      <c r="L83" s="196"/>
    </row>
    <row r="84" spans="3:12" ht="14.25">
      <c r="C84" s="7" t="str">
        <f>Data!$D$9</f>
        <v>196108161988032000</v>
      </c>
      <c r="D84" s="193"/>
      <c r="E84" s="194"/>
      <c r="F84" s="193"/>
      <c r="G84" s="641" t="str">
        <f>Home!F7</f>
        <v>197712122009022000</v>
      </c>
      <c r="H84" s="641"/>
      <c r="I84" s="641"/>
      <c r="J84" s="641"/>
      <c r="K84" s="641"/>
      <c r="L84" s="203"/>
    </row>
    <row r="85" spans="3:12">
      <c r="E85" s="175"/>
    </row>
    <row r="86" spans="3:12"/>
    <row r="87" spans="3:12"/>
    <row r="88" spans="3:12"/>
    <row r="89" spans="3:12"/>
  </sheetData>
  <sheetProtection password="D66B" sheet="1" objects="1" scenarios="1"/>
  <mergeCells count="75">
    <mergeCell ref="M20:O21"/>
    <mergeCell ref="B6:B13"/>
    <mergeCell ref="E6:J6"/>
    <mergeCell ref="E7:J7"/>
    <mergeCell ref="E8:J8"/>
    <mergeCell ref="E9:J9"/>
    <mergeCell ref="E10:J10"/>
    <mergeCell ref="E11:J11"/>
    <mergeCell ref="E13:J13"/>
    <mergeCell ref="O6:P6"/>
    <mergeCell ref="F14:G14"/>
    <mergeCell ref="F26:K26"/>
    <mergeCell ref="B17:B19"/>
    <mergeCell ref="C17:C19"/>
    <mergeCell ref="D17:D18"/>
    <mergeCell ref="E17:E19"/>
    <mergeCell ref="F17:K19"/>
    <mergeCell ref="F20:K20"/>
    <mergeCell ref="F21:K21"/>
    <mergeCell ref="F22:K22"/>
    <mergeCell ref="F23:K23"/>
    <mergeCell ref="F24:K24"/>
    <mergeCell ref="F25:K25"/>
    <mergeCell ref="F38:K38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36:K36"/>
    <mergeCell ref="F37:K37"/>
    <mergeCell ref="F48:K48"/>
    <mergeCell ref="F49:K49"/>
    <mergeCell ref="F50:K50"/>
    <mergeCell ref="F39:K39"/>
    <mergeCell ref="F40:K40"/>
    <mergeCell ref="F41:K41"/>
    <mergeCell ref="F42:K42"/>
    <mergeCell ref="F43:K43"/>
    <mergeCell ref="F44:K44"/>
    <mergeCell ref="F63:K63"/>
    <mergeCell ref="F64:K64"/>
    <mergeCell ref="F65:K65"/>
    <mergeCell ref="F66:K66"/>
    <mergeCell ref="F57:K57"/>
    <mergeCell ref="F58:K58"/>
    <mergeCell ref="F59:K59"/>
    <mergeCell ref="F60:K60"/>
    <mergeCell ref="F61:K61"/>
    <mergeCell ref="F62:K62"/>
    <mergeCell ref="F51:K51"/>
    <mergeCell ref="F52:K52"/>
    <mergeCell ref="F53:K53"/>
    <mergeCell ref="F54:K54"/>
    <mergeCell ref="F55:K55"/>
    <mergeCell ref="G84:K84"/>
    <mergeCell ref="G83:K83"/>
    <mergeCell ref="F77:K77"/>
    <mergeCell ref="B4:J4"/>
    <mergeCell ref="B1:J1"/>
    <mergeCell ref="B2:J2"/>
    <mergeCell ref="B3:J3"/>
    <mergeCell ref="B71:B75"/>
    <mergeCell ref="F78:J78"/>
    <mergeCell ref="F68:K68"/>
    <mergeCell ref="F67:K67"/>
    <mergeCell ref="F69:K69"/>
    <mergeCell ref="F56:K56"/>
    <mergeCell ref="F45:K45"/>
    <mergeCell ref="F46:K46"/>
    <mergeCell ref="F47:K47"/>
  </mergeCells>
  <pageMargins left="0.11811023622047245" right="0.11811023622047245" top="0.15748031496062992" bottom="0" header="0" footer="0"/>
  <pageSetup paperSize="9" orientation="portrait" horizontalDpi="4294967294" verticalDpi="0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1"/>
  <dimension ref="A1:AM64"/>
  <sheetViews>
    <sheetView showGridLines="0" showRowColHeaders="0" topLeftCell="A13" workbookViewId="0"/>
  </sheetViews>
  <sheetFormatPr defaultColWidth="0" defaultRowHeight="15" zeroHeight="1"/>
  <cols>
    <col min="1" max="1" width="9.140625" style="204" customWidth="1"/>
    <col min="2" max="3" width="5.7109375" style="204" customWidth="1"/>
    <col min="4" max="8" width="2.7109375" style="204" customWidth="1"/>
    <col min="9" max="11" width="1.7109375" style="204" customWidth="1"/>
    <col min="12" max="13" width="3.7109375" style="204" customWidth="1"/>
    <col min="14" max="17" width="4.7109375" style="204" customWidth="1"/>
    <col min="18" max="19" width="2.7109375" style="204" customWidth="1"/>
    <col min="20" max="20" width="2.42578125" style="204" hidden="1" customWidth="1"/>
    <col min="21" max="21" width="0.85546875" style="204" hidden="1" customWidth="1"/>
    <col min="22" max="22" width="5.7109375" style="204" customWidth="1"/>
    <col min="23" max="23" width="6" style="204" customWidth="1"/>
    <col min="24" max="26" width="5.7109375" style="204" customWidth="1"/>
    <col min="27" max="27" width="5.140625" style="204" hidden="1" customWidth="1"/>
    <col min="28" max="28" width="5.7109375" style="204" customWidth="1"/>
    <col min="29" max="29" width="2.28515625" style="204" hidden="1" customWidth="1"/>
    <col min="30" max="30" width="1.5703125" style="204" customWidth="1"/>
    <col min="31" max="31" width="2.7109375" style="204" customWidth="1"/>
    <col min="32" max="32" width="2.7109375" style="235" customWidth="1"/>
    <col min="33" max="33" width="32.42578125" style="235" customWidth="1"/>
    <col min="34" max="34" width="3.140625" style="235" customWidth="1"/>
    <col min="35" max="39" width="4.7109375" style="204" hidden="1" customWidth="1"/>
    <col min="40" max="16384" width="9.140625" style="204" hidden="1"/>
  </cols>
  <sheetData>
    <row r="1" spans="1:35" ht="15.75">
      <c r="B1" s="691" t="str">
        <f>UPPER(Data!D4)</f>
        <v>KOTA BANDUNG</v>
      </c>
      <c r="C1" s="692"/>
      <c r="D1" s="692"/>
      <c r="E1" s="692"/>
      <c r="F1" s="692"/>
      <c r="G1" s="692"/>
      <c r="H1" s="692"/>
      <c r="I1" s="692"/>
      <c r="J1" s="692"/>
      <c r="K1" s="692"/>
      <c r="L1" s="692"/>
      <c r="M1" s="692"/>
      <c r="N1" s="692"/>
      <c r="O1" s="692"/>
      <c r="P1" s="692"/>
      <c r="Q1" s="692"/>
      <c r="R1" s="692"/>
      <c r="S1" s="692"/>
      <c r="T1" s="692"/>
      <c r="U1" s="692"/>
      <c r="V1" s="692"/>
      <c r="W1" s="692"/>
      <c r="X1" s="692"/>
      <c r="Y1" s="692"/>
      <c r="Z1" s="693"/>
    </row>
    <row r="2" spans="1:35" ht="20.25">
      <c r="B2" s="694" t="str">
        <f>UPPER(Data!D5)</f>
        <v>DINAS PENDIDIKAN DAN KEBUDAYAAN</v>
      </c>
      <c r="C2" s="650"/>
      <c r="D2" s="650"/>
      <c r="E2" s="650"/>
      <c r="F2" s="650"/>
      <c r="G2" s="650"/>
      <c r="H2" s="650"/>
      <c r="I2" s="650"/>
      <c r="J2" s="650"/>
      <c r="K2" s="650"/>
      <c r="L2" s="650"/>
      <c r="M2" s="650"/>
      <c r="N2" s="650"/>
      <c r="O2" s="650"/>
      <c r="P2" s="650"/>
      <c r="Q2" s="650"/>
      <c r="R2" s="650"/>
      <c r="S2" s="650"/>
      <c r="T2" s="650"/>
      <c r="U2" s="650"/>
      <c r="V2" s="650"/>
      <c r="W2" s="650"/>
      <c r="X2" s="650"/>
      <c r="Y2" s="650"/>
      <c r="Z2" s="695"/>
    </row>
    <row r="3" spans="1:35" ht="23.25" thickBot="1">
      <c r="A3" s="220"/>
      <c r="B3" s="696" t="str">
        <f>UPPER(Data!D6)</f>
        <v>SMK NEGERI 3 BANDUNG</v>
      </c>
      <c r="C3" s="697"/>
      <c r="D3" s="697"/>
      <c r="E3" s="697"/>
      <c r="F3" s="697"/>
      <c r="G3" s="697"/>
      <c r="H3" s="697"/>
      <c r="I3" s="697"/>
      <c r="J3" s="697"/>
      <c r="K3" s="697"/>
      <c r="L3" s="697"/>
      <c r="M3" s="697"/>
      <c r="N3" s="697"/>
      <c r="O3" s="697"/>
      <c r="P3" s="697"/>
      <c r="Q3" s="697"/>
      <c r="R3" s="697"/>
      <c r="S3" s="697"/>
      <c r="T3" s="697"/>
      <c r="U3" s="697"/>
      <c r="V3" s="697"/>
      <c r="W3" s="697"/>
      <c r="X3" s="697"/>
      <c r="Y3" s="697"/>
      <c r="Z3" s="698"/>
      <c r="AA3" s="220"/>
      <c r="AB3" s="220"/>
      <c r="AC3" s="220"/>
      <c r="AD3" s="220"/>
    </row>
    <row r="4" spans="1:35" ht="23.25" thickBot="1">
      <c r="B4" s="699" t="s">
        <v>157</v>
      </c>
      <c r="C4" s="700"/>
      <c r="D4" s="700"/>
      <c r="E4" s="700"/>
      <c r="F4" s="700"/>
      <c r="G4" s="700"/>
      <c r="H4" s="700"/>
      <c r="I4" s="700"/>
      <c r="J4" s="700"/>
      <c r="K4" s="700"/>
      <c r="L4" s="700"/>
      <c r="M4" s="700"/>
      <c r="N4" s="700"/>
      <c r="O4" s="700"/>
      <c r="P4" s="700"/>
      <c r="Q4" s="700"/>
      <c r="R4" s="700"/>
      <c r="S4" s="700"/>
      <c r="T4" s="700"/>
      <c r="U4" s="700"/>
      <c r="V4" s="700"/>
      <c r="W4" s="700"/>
      <c r="X4" s="700"/>
      <c r="Y4" s="700"/>
      <c r="Z4" s="701"/>
      <c r="AA4" s="205"/>
      <c r="AB4" s="205"/>
      <c r="AC4" s="205"/>
      <c r="AD4" s="205"/>
    </row>
    <row r="5" spans="1:35">
      <c r="A5" s="680"/>
      <c r="B5" s="206"/>
      <c r="C5" s="206"/>
      <c r="D5" s="116"/>
      <c r="E5" s="116"/>
      <c r="F5" s="207"/>
      <c r="G5" s="116"/>
      <c r="H5" s="116"/>
      <c r="I5" s="116"/>
      <c r="J5" s="116"/>
      <c r="K5" s="116"/>
      <c r="L5" s="116"/>
      <c r="M5" s="116"/>
      <c r="N5" s="116"/>
      <c r="O5" s="116"/>
      <c r="P5" s="116"/>
      <c r="Q5" s="116"/>
      <c r="R5" s="116"/>
      <c r="S5" s="116"/>
      <c r="T5" s="116"/>
      <c r="U5" s="116"/>
      <c r="V5" s="116"/>
      <c r="W5" s="116"/>
      <c r="X5" s="116"/>
      <c r="Y5" s="116"/>
      <c r="Z5" s="116"/>
      <c r="AA5" s="116"/>
      <c r="AB5" s="116"/>
      <c r="AC5" s="116"/>
      <c r="AD5" s="116"/>
    </row>
    <row r="6" spans="1:35">
      <c r="A6" s="680"/>
      <c r="B6" s="671" t="s">
        <v>58</v>
      </c>
      <c r="C6" s="671"/>
      <c r="D6" s="671"/>
      <c r="E6" s="671"/>
      <c r="F6" s="671"/>
      <c r="G6" s="671"/>
      <c r="H6" s="188" t="s">
        <v>3</v>
      </c>
      <c r="I6" s="683" t="str">
        <f>Home!F5</f>
        <v>SMK NEGERI 3 BANDUNG</v>
      </c>
      <c r="J6" s="683"/>
      <c r="K6" s="683"/>
      <c r="L6" s="683"/>
      <c r="M6" s="683"/>
      <c r="N6" s="683"/>
      <c r="O6" s="683"/>
      <c r="P6" s="683"/>
      <c r="Q6" s="683"/>
      <c r="R6" s="116"/>
      <c r="S6" s="116"/>
      <c r="T6" s="116"/>
      <c r="U6" s="116"/>
      <c r="V6" s="116"/>
      <c r="W6" s="116"/>
      <c r="X6" s="116"/>
      <c r="Y6" s="116"/>
      <c r="Z6" s="116"/>
      <c r="AA6" s="116"/>
      <c r="AB6" s="116"/>
      <c r="AC6" s="116"/>
      <c r="AD6" s="116"/>
    </row>
    <row r="7" spans="1:35">
      <c r="A7" s="680"/>
      <c r="B7" s="671" t="s">
        <v>79</v>
      </c>
      <c r="C7" s="671"/>
      <c r="D7" s="671"/>
      <c r="E7" s="671"/>
      <c r="F7" s="671"/>
      <c r="G7" s="671"/>
      <c r="H7" s="188" t="s">
        <v>3</v>
      </c>
      <c r="I7" s="671" t="str">
        <f>'Data AHUH'!D6</f>
        <v>: AKUNTANSI</v>
      </c>
      <c r="J7" s="671"/>
      <c r="K7" s="671"/>
      <c r="L7" s="671"/>
      <c r="M7" s="671"/>
      <c r="N7" s="671"/>
      <c r="O7" s="671"/>
      <c r="P7" s="671"/>
      <c r="Q7" s="671"/>
      <c r="R7" s="116"/>
      <c r="S7" s="116"/>
      <c r="T7" s="116"/>
      <c r="U7" s="681"/>
      <c r="V7" s="681"/>
      <c r="W7" s="681"/>
      <c r="X7" s="681"/>
      <c r="Y7" s="681"/>
      <c r="Z7" s="681"/>
      <c r="AA7" s="681"/>
      <c r="AB7" s="681"/>
      <c r="AC7" s="116"/>
      <c r="AD7" s="116"/>
    </row>
    <row r="8" spans="1:35">
      <c r="A8" s="680"/>
      <c r="B8" s="671" t="s">
        <v>154</v>
      </c>
      <c r="C8" s="671"/>
      <c r="D8" s="671"/>
      <c r="E8" s="671"/>
      <c r="F8" s="671"/>
      <c r="G8" s="671"/>
      <c r="H8" s="188" t="s">
        <v>3</v>
      </c>
      <c r="I8" s="683" t="str">
        <f>Home!F9&amp;"  /  "&amp;Home!F11</f>
        <v>XI AK 1  /  Ganjil</v>
      </c>
      <c r="J8" s="683"/>
      <c r="K8" s="683"/>
      <c r="L8" s="683"/>
      <c r="M8" s="683"/>
      <c r="N8" s="683"/>
      <c r="O8" s="683"/>
      <c r="P8" s="683"/>
      <c r="Q8" s="683"/>
      <c r="R8" s="116"/>
      <c r="S8" s="116"/>
      <c r="T8" s="116"/>
      <c r="U8" s="116"/>
      <c r="V8" s="116"/>
      <c r="W8" s="116"/>
      <c r="X8" s="116"/>
      <c r="Y8" s="116"/>
      <c r="Z8" s="116"/>
      <c r="AA8" s="116"/>
      <c r="AB8" s="116"/>
      <c r="AC8" s="116"/>
      <c r="AD8" s="116"/>
    </row>
    <row r="9" spans="1:35">
      <c r="A9" s="680"/>
      <c r="B9" s="671" t="s">
        <v>146</v>
      </c>
      <c r="C9" s="671"/>
      <c r="D9" s="671"/>
      <c r="E9" s="671"/>
      <c r="F9" s="671"/>
      <c r="G9" s="671"/>
      <c r="H9" s="188" t="s">
        <v>3</v>
      </c>
      <c r="I9" s="671" t="str">
        <f>'DafNil-UH'!E9</f>
        <v>Ulangan Harian</v>
      </c>
      <c r="J9" s="671"/>
      <c r="K9" s="671"/>
      <c r="L9" s="671"/>
      <c r="M9" s="671"/>
      <c r="N9" s="671"/>
      <c r="O9" s="671"/>
      <c r="P9" s="671"/>
      <c r="Q9" s="671"/>
      <c r="R9" s="116"/>
      <c r="S9" s="116"/>
      <c r="T9" s="116"/>
      <c r="U9" s="116"/>
      <c r="V9" s="116"/>
      <c r="W9" s="116"/>
      <c r="X9" s="116"/>
      <c r="Y9" s="116"/>
      <c r="Z9" s="116"/>
      <c r="AA9" s="116"/>
      <c r="AB9" s="116"/>
      <c r="AC9" s="116"/>
      <c r="AD9" s="116"/>
    </row>
    <row r="10" spans="1:35">
      <c r="A10" s="680"/>
      <c r="B10" s="671" t="s">
        <v>147</v>
      </c>
      <c r="C10" s="671"/>
      <c r="D10" s="671"/>
      <c r="E10" s="671"/>
      <c r="F10" s="671"/>
      <c r="G10" s="671"/>
      <c r="H10" s="188" t="s">
        <v>3</v>
      </c>
      <c r="I10" s="683" t="str">
        <f>'DafNil-UH'!E10</f>
        <v>Uraian Objektif</v>
      </c>
      <c r="J10" s="683"/>
      <c r="K10" s="683"/>
      <c r="L10" s="683"/>
      <c r="M10" s="683"/>
      <c r="N10" s="683"/>
      <c r="O10" s="683"/>
      <c r="P10" s="683"/>
      <c r="Q10" s="683"/>
      <c r="R10" s="116"/>
      <c r="S10" s="116"/>
      <c r="T10" s="116"/>
      <c r="U10" s="116"/>
      <c r="V10" s="116"/>
      <c r="W10" s="116"/>
      <c r="X10" s="116"/>
      <c r="Y10" s="116"/>
      <c r="Z10" s="116"/>
      <c r="AA10" s="116"/>
      <c r="AB10" s="116"/>
      <c r="AC10" s="116"/>
      <c r="AD10" s="116"/>
    </row>
    <row r="11" spans="1:35">
      <c r="A11" s="680"/>
      <c r="B11" s="671" t="s">
        <v>155</v>
      </c>
      <c r="C11" s="671"/>
      <c r="D11" s="671"/>
      <c r="E11" s="671"/>
      <c r="F11" s="671"/>
      <c r="G11" s="671"/>
      <c r="H11" s="188" t="s">
        <v>3</v>
      </c>
      <c r="I11" s="683" t="str">
        <f>'DafNil-UH'!E11</f>
        <v>: Siklus Akuntansi Perusahaan Jasa</v>
      </c>
      <c r="J11" s="683"/>
      <c r="K11" s="683"/>
      <c r="L11" s="683"/>
      <c r="M11" s="683"/>
      <c r="N11" s="683"/>
      <c r="O11" s="683"/>
      <c r="P11" s="683"/>
      <c r="Q11" s="683"/>
      <c r="R11" s="116"/>
      <c r="S11" s="116"/>
      <c r="T11" s="116"/>
      <c r="U11" s="116"/>
      <c r="V11" s="116"/>
      <c r="W11" s="116"/>
      <c r="X11" s="116"/>
      <c r="Y11" s="116"/>
      <c r="Z11" s="116"/>
      <c r="AA11" s="116"/>
      <c r="AB11" s="116"/>
      <c r="AC11" s="116"/>
      <c r="AD11" s="116"/>
    </row>
    <row r="12" spans="1:35" ht="15.75" thickBot="1">
      <c r="A12" s="680"/>
      <c r="B12" s="671" t="s">
        <v>148</v>
      </c>
      <c r="C12" s="671"/>
      <c r="D12" s="671"/>
      <c r="E12" s="671"/>
      <c r="F12" s="671"/>
      <c r="G12" s="671"/>
      <c r="H12" s="188" t="s">
        <v>3</v>
      </c>
      <c r="I12" s="683" t="str">
        <f>Home!F6</f>
        <v>NINA MARDIANA, S.Pd</v>
      </c>
      <c r="J12" s="683"/>
      <c r="K12" s="683"/>
      <c r="L12" s="683"/>
      <c r="M12" s="683"/>
      <c r="N12" s="683"/>
      <c r="O12" s="683"/>
      <c r="P12" s="683"/>
      <c r="Q12" s="683"/>
      <c r="R12" s="116"/>
      <c r="S12" s="116"/>
      <c r="T12" s="116"/>
      <c r="U12" s="116"/>
      <c r="V12" s="116"/>
      <c r="W12" s="116"/>
      <c r="X12" s="116"/>
      <c r="Y12" s="116"/>
      <c r="Z12" s="116"/>
      <c r="AA12" s="116"/>
      <c r="AB12" s="116"/>
      <c r="AC12" s="116"/>
      <c r="AD12" s="116"/>
    </row>
    <row r="13" spans="1:35">
      <c r="A13" s="680"/>
      <c r="B13" s="671" t="str">
        <f>'DafNil-UH'!C14</f>
        <v>Reliabilitas Tes</v>
      </c>
      <c r="C13" s="671"/>
      <c r="D13" s="671"/>
      <c r="E13" s="671"/>
      <c r="F13" s="671"/>
      <c r="G13" s="671"/>
      <c r="H13" s="188" t="s">
        <v>3</v>
      </c>
      <c r="I13" s="684">
        <f>'Rank Ahuh'!D67</f>
        <v>1.1065883340327318</v>
      </c>
      <c r="J13" s="684"/>
      <c r="K13" s="684"/>
      <c r="L13" s="684"/>
      <c r="M13" s="671" t="str">
        <f>'Rank Ahuh'!F67</f>
        <v>Sangat Tinggi</v>
      </c>
      <c r="N13" s="671"/>
      <c r="O13" s="671"/>
      <c r="P13" s="671"/>
      <c r="Q13" s="671"/>
      <c r="R13" s="671"/>
      <c r="S13" s="116"/>
      <c r="T13" s="116"/>
      <c r="U13" s="116"/>
      <c r="V13" s="116"/>
      <c r="W13" s="116"/>
      <c r="X13" s="116"/>
      <c r="Y13" s="116"/>
      <c r="Z13" s="116"/>
      <c r="AA13" s="116"/>
      <c r="AB13" s="116"/>
      <c r="AC13" s="116"/>
      <c r="AD13" s="116"/>
      <c r="AG13" s="539"/>
      <c r="AH13" s="540"/>
      <c r="AI13" s="541"/>
    </row>
    <row r="14" spans="1:35">
      <c r="A14" s="381"/>
      <c r="B14" s="671" t="s">
        <v>209</v>
      </c>
      <c r="C14" s="671"/>
      <c r="D14" s="671"/>
      <c r="E14" s="671"/>
      <c r="F14" s="671"/>
      <c r="G14" s="671"/>
      <c r="H14" s="382" t="s">
        <v>3</v>
      </c>
      <c r="I14" s="684">
        <f>'Rank Ahuh'!D68</f>
        <v>0.99987198112188092</v>
      </c>
      <c r="J14" s="684"/>
      <c r="K14" s="684"/>
      <c r="L14" s="684"/>
      <c r="M14" s="671" t="str">
        <f>'Rank Ahuh'!F68</f>
        <v>Korelasi Sangat Tinggi</v>
      </c>
      <c r="N14" s="671"/>
      <c r="O14" s="671"/>
      <c r="P14" s="671"/>
      <c r="Q14" s="671"/>
      <c r="R14" s="671"/>
      <c r="S14" s="116"/>
      <c r="T14" s="116"/>
      <c r="U14" s="116"/>
      <c r="V14" s="116"/>
      <c r="W14" s="116"/>
      <c r="X14" s="116"/>
      <c r="Y14" s="116"/>
      <c r="Z14" s="116"/>
      <c r="AA14" s="116"/>
      <c r="AB14" s="116"/>
      <c r="AC14" s="116"/>
      <c r="AD14" s="116"/>
      <c r="AG14" s="688"/>
      <c r="AH14" s="689"/>
      <c r="AI14" s="690"/>
    </row>
    <row r="15" spans="1:35" ht="15.75" thickBot="1">
      <c r="V15" s="207"/>
      <c r="W15" s="207"/>
      <c r="X15" s="207"/>
      <c r="Y15" s="207"/>
      <c r="Z15" s="207"/>
      <c r="AA15" s="207"/>
      <c r="AB15" s="207"/>
      <c r="AC15" s="207"/>
      <c r="AD15" s="219"/>
      <c r="AG15" s="542"/>
      <c r="AH15" s="543"/>
      <c r="AI15" s="544"/>
    </row>
    <row r="16" spans="1:35" s="193" customFormat="1" ht="18" customHeight="1">
      <c r="A16" s="217" t="s">
        <v>151</v>
      </c>
      <c r="B16" s="682" t="s">
        <v>46</v>
      </c>
      <c r="C16" s="682"/>
      <c r="D16" s="682"/>
      <c r="E16" s="682"/>
      <c r="F16" s="682"/>
      <c r="G16" s="682"/>
      <c r="H16" s="682"/>
      <c r="I16" s="682"/>
      <c r="J16" s="682"/>
      <c r="K16" s="682"/>
      <c r="L16" s="682" t="s">
        <v>39</v>
      </c>
      <c r="M16" s="682"/>
      <c r="N16" s="682"/>
      <c r="O16" s="682"/>
      <c r="P16" s="682"/>
      <c r="Q16" s="682"/>
      <c r="R16" s="682"/>
      <c r="S16" s="682"/>
      <c r="T16" s="682"/>
      <c r="U16" s="682"/>
      <c r="V16" s="682" t="s">
        <v>20</v>
      </c>
      <c r="W16" s="682"/>
      <c r="X16" s="682"/>
      <c r="Y16" s="682"/>
      <c r="Z16" s="682"/>
      <c r="AA16" s="682"/>
      <c r="AB16" s="682"/>
      <c r="AC16" s="682"/>
      <c r="AD16" s="682"/>
      <c r="AF16" s="236"/>
      <c r="AG16" s="236"/>
      <c r="AH16" s="236"/>
    </row>
    <row r="17" spans="1:34" s="193" customFormat="1" ht="18" customHeight="1">
      <c r="A17" s="218" t="s">
        <v>152</v>
      </c>
      <c r="B17" s="682" t="s">
        <v>153</v>
      </c>
      <c r="C17" s="682"/>
      <c r="D17" s="682" t="s">
        <v>21</v>
      </c>
      <c r="E17" s="682"/>
      <c r="F17" s="682"/>
      <c r="G17" s="682"/>
      <c r="H17" s="682"/>
      <c r="I17" s="682"/>
      <c r="J17" s="682"/>
      <c r="K17" s="682"/>
      <c r="L17" s="682" t="s">
        <v>153</v>
      </c>
      <c r="M17" s="682"/>
      <c r="N17" s="682" t="s">
        <v>21</v>
      </c>
      <c r="O17" s="682"/>
      <c r="P17" s="682"/>
      <c r="Q17" s="682"/>
      <c r="R17" s="682"/>
      <c r="S17" s="682"/>
      <c r="T17" s="682"/>
      <c r="U17" s="682"/>
      <c r="V17" s="682"/>
      <c r="W17" s="682"/>
      <c r="X17" s="682"/>
      <c r="Y17" s="682"/>
      <c r="Z17" s="682"/>
      <c r="AA17" s="682"/>
      <c r="AB17" s="682"/>
      <c r="AC17" s="682"/>
      <c r="AD17" s="682"/>
      <c r="AF17" s="236"/>
      <c r="AG17" s="236"/>
      <c r="AH17" s="236"/>
    </row>
    <row r="18" spans="1:34" s="193" customFormat="1" ht="18" customHeight="1">
      <c r="A18" s="149">
        <v>1</v>
      </c>
      <c r="B18" s="702">
        <f>Proses1!C68</f>
        <v>0.46</v>
      </c>
      <c r="C18" s="702"/>
      <c r="D18" s="674" t="str">
        <f>IF(B18&gt;=0.76,"Soal Mudah",IF(AND(B18&lt;0.76,B18&gt;=0.25),"Soal Sedang","Soal Sulit"))</f>
        <v>Soal Sedang</v>
      </c>
      <c r="E18" s="674"/>
      <c r="F18" s="674"/>
      <c r="G18" s="674"/>
      <c r="H18" s="674"/>
      <c r="I18" s="674"/>
      <c r="J18" s="674"/>
      <c r="K18" s="674"/>
      <c r="L18" s="679">
        <f>Proses1!C69</f>
        <v>0.28999999999999998</v>
      </c>
      <c r="M18" s="679"/>
      <c r="N18" s="674" t="str">
        <f>IF(L18&gt;=0.4,"Daya Beda Baik",IF(AND(L18&lt;0.4,L18&gt;=0.2),"Daya Beda Sedang","Tidak Dapat Membedakan"))</f>
        <v>Daya Beda Sedang</v>
      </c>
      <c r="O18" s="674"/>
      <c r="P18" s="674"/>
      <c r="Q18" s="674"/>
      <c r="R18" s="674"/>
      <c r="S18" s="674"/>
      <c r="T18" s="674"/>
      <c r="U18" s="674"/>
      <c r="V18" s="662" t="str">
        <f>IF(L18&gt;=0.4,"Soal Baik",IF(AND(L18&lt;0.4,L18&gt;=0.3),"Soal Diterima &amp; Perbaiki",IF(AND(L18&lt;0.3,L18&gt;=0.2),"Soal Diperbaiki","Soal Ditolak")))</f>
        <v>Soal Diperbaiki</v>
      </c>
      <c r="W18" s="662"/>
      <c r="X18" s="662"/>
      <c r="Y18" s="662"/>
      <c r="Z18" s="662"/>
      <c r="AA18" s="662"/>
      <c r="AB18" s="662"/>
      <c r="AC18" s="662"/>
      <c r="AD18" s="662"/>
      <c r="AF18" s="236"/>
      <c r="AG18" s="236"/>
      <c r="AH18" s="236"/>
    </row>
    <row r="19" spans="1:34" s="193" customFormat="1" ht="18" customHeight="1">
      <c r="A19" s="149">
        <v>2</v>
      </c>
      <c r="B19" s="677">
        <f>Proses1!D68</f>
        <v>0.46</v>
      </c>
      <c r="C19" s="678"/>
      <c r="D19" s="674" t="str">
        <f>IF(B19&gt;=0.76,"Soal Mudah",IF(AND(B19&lt;0.76,B19&gt;=0.25),"Soal Sedang","Soal Sulit"))</f>
        <v>Soal Sedang</v>
      </c>
      <c r="E19" s="674"/>
      <c r="F19" s="674"/>
      <c r="G19" s="674"/>
      <c r="H19" s="674"/>
      <c r="I19" s="674"/>
      <c r="J19" s="674"/>
      <c r="K19" s="674"/>
      <c r="L19" s="679">
        <f>Proses1!D69</f>
        <v>0.28999999999999998</v>
      </c>
      <c r="M19" s="679"/>
      <c r="N19" s="674" t="str">
        <f>IF(L19&gt;=0.4,"Daya Beda Baik",IF(AND(L19&lt;0.4,L19&gt;=0.2),"Daya Beda Sedang","Tidak Dapat Membedakan"))</f>
        <v>Daya Beda Sedang</v>
      </c>
      <c r="O19" s="674"/>
      <c r="P19" s="674"/>
      <c r="Q19" s="674"/>
      <c r="R19" s="674"/>
      <c r="S19" s="674"/>
      <c r="T19" s="674"/>
      <c r="U19" s="674"/>
      <c r="V19" s="662" t="str">
        <f>IF(L19&gt;=0.4,"Soal Baik",IF(AND(L19&lt;0.4,L19&gt;=0.3),"Soal Diterima &amp; Perbaiki",IF(AND(L19&lt;0.3,L19&gt;=0.2),"Soal Diperbaiki","Soal Ditolak")))</f>
        <v>Soal Diperbaiki</v>
      </c>
      <c r="W19" s="662"/>
      <c r="X19" s="662"/>
      <c r="Y19" s="662"/>
      <c r="Z19" s="662"/>
      <c r="AA19" s="662"/>
      <c r="AB19" s="662"/>
      <c r="AC19" s="662"/>
      <c r="AD19" s="662"/>
      <c r="AF19" s="236"/>
      <c r="AG19" s="236"/>
      <c r="AH19" s="236"/>
    </row>
    <row r="20" spans="1:34" s="193" customFormat="1" ht="18" customHeight="1">
      <c r="A20" s="149">
        <v>3</v>
      </c>
      <c r="B20" s="677">
        <f>Proses1!E68</f>
        <v>0.46</v>
      </c>
      <c r="C20" s="678"/>
      <c r="D20" s="674" t="str">
        <f t="shared" ref="D20:D28" si="0">IF(B20&gt;=0.76,"Soal Mudah",IF(AND(B20&lt;0.76,B20&gt;=0.25),"Soal Sedang","Soal Sulit"))</f>
        <v>Soal Sedang</v>
      </c>
      <c r="E20" s="674"/>
      <c r="F20" s="674"/>
      <c r="G20" s="674"/>
      <c r="H20" s="674"/>
      <c r="I20" s="674"/>
      <c r="J20" s="674"/>
      <c r="K20" s="674"/>
      <c r="L20" s="679">
        <f>Proses1!E69</f>
        <v>0.28999999999999998</v>
      </c>
      <c r="M20" s="679"/>
      <c r="N20" s="674" t="str">
        <f t="shared" ref="N20:N28" si="1">IF(L20&gt;=0.4,"Daya Beda Baik",IF(AND(L20&lt;0.4,L20&gt;=0.2),"Daya Beda Sedang","Tidak Dapat Membedakan"))</f>
        <v>Daya Beda Sedang</v>
      </c>
      <c r="O20" s="674"/>
      <c r="P20" s="674"/>
      <c r="Q20" s="674"/>
      <c r="R20" s="674"/>
      <c r="S20" s="674"/>
      <c r="T20" s="674"/>
      <c r="U20" s="674"/>
      <c r="V20" s="662" t="str">
        <f t="shared" ref="V20:V28" si="2">IF(L20&gt;=0.4,"Soal Baik",IF(AND(L20&lt;0.4,L20&gt;=0.3),"Soal Diterima &amp; Perbaiki",IF(AND(L20&lt;0.3,L20&gt;=0.2),"Soal Diperbaiki","Soal Ditolak")))</f>
        <v>Soal Diperbaiki</v>
      </c>
      <c r="W20" s="662"/>
      <c r="X20" s="662"/>
      <c r="Y20" s="662"/>
      <c r="Z20" s="662"/>
      <c r="AA20" s="662"/>
      <c r="AB20" s="662"/>
      <c r="AC20" s="662"/>
      <c r="AD20" s="662"/>
      <c r="AF20" s="236"/>
      <c r="AG20" s="236"/>
      <c r="AH20" s="236"/>
    </row>
    <row r="21" spans="1:34" s="193" customFormat="1" ht="18" customHeight="1">
      <c r="A21" s="149">
        <v>4</v>
      </c>
      <c r="B21" s="677">
        <f>Proses1!F68</f>
        <v>0.46</v>
      </c>
      <c r="C21" s="678"/>
      <c r="D21" s="674" t="str">
        <f t="shared" si="0"/>
        <v>Soal Sedang</v>
      </c>
      <c r="E21" s="674"/>
      <c r="F21" s="674"/>
      <c r="G21" s="674"/>
      <c r="H21" s="674"/>
      <c r="I21" s="674"/>
      <c r="J21" s="674"/>
      <c r="K21" s="674"/>
      <c r="L21" s="679">
        <f>Proses1!F69</f>
        <v>0.28999999999999998</v>
      </c>
      <c r="M21" s="679"/>
      <c r="N21" s="674" t="str">
        <f t="shared" si="1"/>
        <v>Daya Beda Sedang</v>
      </c>
      <c r="O21" s="674"/>
      <c r="P21" s="674"/>
      <c r="Q21" s="674"/>
      <c r="R21" s="674"/>
      <c r="S21" s="674"/>
      <c r="T21" s="674"/>
      <c r="U21" s="674"/>
      <c r="V21" s="662" t="str">
        <f t="shared" si="2"/>
        <v>Soal Diperbaiki</v>
      </c>
      <c r="W21" s="662"/>
      <c r="X21" s="662"/>
      <c r="Y21" s="662"/>
      <c r="Z21" s="662"/>
      <c r="AA21" s="662"/>
      <c r="AB21" s="662"/>
      <c r="AC21" s="662"/>
      <c r="AD21" s="662"/>
      <c r="AF21" s="236"/>
      <c r="AG21" s="236"/>
      <c r="AH21" s="236"/>
    </row>
    <row r="22" spans="1:34" s="193" customFormat="1" ht="18" customHeight="1">
      <c r="A22" s="149">
        <v>5</v>
      </c>
      <c r="B22" s="677">
        <f>Proses1!G68</f>
        <v>0.46</v>
      </c>
      <c r="C22" s="678"/>
      <c r="D22" s="674" t="str">
        <f t="shared" si="0"/>
        <v>Soal Sedang</v>
      </c>
      <c r="E22" s="674"/>
      <c r="F22" s="674"/>
      <c r="G22" s="674"/>
      <c r="H22" s="674"/>
      <c r="I22" s="674"/>
      <c r="J22" s="674"/>
      <c r="K22" s="674"/>
      <c r="L22" s="679">
        <f>Proses1!G69</f>
        <v>0.28999999999999998</v>
      </c>
      <c r="M22" s="679"/>
      <c r="N22" s="674" t="str">
        <f t="shared" si="1"/>
        <v>Daya Beda Sedang</v>
      </c>
      <c r="O22" s="674"/>
      <c r="P22" s="674"/>
      <c r="Q22" s="674"/>
      <c r="R22" s="674"/>
      <c r="S22" s="674"/>
      <c r="T22" s="674"/>
      <c r="U22" s="674"/>
      <c r="V22" s="662" t="str">
        <f t="shared" si="2"/>
        <v>Soal Diperbaiki</v>
      </c>
      <c r="W22" s="662"/>
      <c r="X22" s="662"/>
      <c r="Y22" s="662"/>
      <c r="Z22" s="662"/>
      <c r="AA22" s="662"/>
      <c r="AB22" s="662"/>
      <c r="AC22" s="662"/>
      <c r="AD22" s="662"/>
      <c r="AF22" s="236"/>
      <c r="AG22" s="236"/>
      <c r="AH22" s="236"/>
    </row>
    <row r="23" spans="1:34" s="193" customFormat="1" ht="18" customHeight="1">
      <c r="A23" s="149">
        <v>6</v>
      </c>
      <c r="B23" s="677">
        <f>Proses1!H68</f>
        <v>0.46</v>
      </c>
      <c r="C23" s="678"/>
      <c r="D23" s="674" t="str">
        <f t="shared" si="0"/>
        <v>Soal Sedang</v>
      </c>
      <c r="E23" s="674"/>
      <c r="F23" s="674"/>
      <c r="G23" s="674"/>
      <c r="H23" s="674"/>
      <c r="I23" s="674"/>
      <c r="J23" s="674"/>
      <c r="K23" s="674"/>
      <c r="L23" s="679">
        <f>Proses1!H69</f>
        <v>0.28999999999999998</v>
      </c>
      <c r="M23" s="679"/>
      <c r="N23" s="674" t="str">
        <f t="shared" si="1"/>
        <v>Daya Beda Sedang</v>
      </c>
      <c r="O23" s="674"/>
      <c r="P23" s="674"/>
      <c r="Q23" s="674"/>
      <c r="R23" s="674"/>
      <c r="S23" s="674"/>
      <c r="T23" s="674"/>
      <c r="U23" s="674"/>
      <c r="V23" s="662" t="str">
        <f t="shared" si="2"/>
        <v>Soal Diperbaiki</v>
      </c>
      <c r="W23" s="662"/>
      <c r="X23" s="662"/>
      <c r="Y23" s="662"/>
      <c r="Z23" s="662"/>
      <c r="AA23" s="662"/>
      <c r="AB23" s="662"/>
      <c r="AC23" s="662"/>
      <c r="AD23" s="662"/>
      <c r="AF23" s="236"/>
      <c r="AG23" s="236"/>
      <c r="AH23" s="236"/>
    </row>
    <row r="24" spans="1:34" s="193" customFormat="1" ht="18" customHeight="1">
      <c r="A24" s="149">
        <v>7</v>
      </c>
      <c r="B24" s="677">
        <f>Proses1!I68</f>
        <v>0.46</v>
      </c>
      <c r="C24" s="678"/>
      <c r="D24" s="674" t="str">
        <f t="shared" si="0"/>
        <v>Soal Sedang</v>
      </c>
      <c r="E24" s="674"/>
      <c r="F24" s="674"/>
      <c r="G24" s="674"/>
      <c r="H24" s="674"/>
      <c r="I24" s="674"/>
      <c r="J24" s="674"/>
      <c r="K24" s="674"/>
      <c r="L24" s="679">
        <f>Proses1!I69</f>
        <v>0.28999999999999998</v>
      </c>
      <c r="M24" s="679"/>
      <c r="N24" s="674" t="str">
        <f t="shared" si="1"/>
        <v>Daya Beda Sedang</v>
      </c>
      <c r="O24" s="674"/>
      <c r="P24" s="674"/>
      <c r="Q24" s="674"/>
      <c r="R24" s="674"/>
      <c r="S24" s="674"/>
      <c r="T24" s="674"/>
      <c r="U24" s="674"/>
      <c r="V24" s="662" t="str">
        <f t="shared" si="2"/>
        <v>Soal Diperbaiki</v>
      </c>
      <c r="W24" s="662"/>
      <c r="X24" s="662"/>
      <c r="Y24" s="662"/>
      <c r="Z24" s="662"/>
      <c r="AA24" s="662"/>
      <c r="AB24" s="662"/>
      <c r="AC24" s="662"/>
      <c r="AD24" s="662"/>
      <c r="AF24" s="236"/>
      <c r="AG24" s="236"/>
      <c r="AH24" s="236"/>
    </row>
    <row r="25" spans="1:34" s="193" customFormat="1" ht="18" customHeight="1">
      <c r="A25" s="149">
        <v>8</v>
      </c>
      <c r="B25" s="677">
        <f>Proses1!J68</f>
        <v>0.46</v>
      </c>
      <c r="C25" s="678"/>
      <c r="D25" s="674" t="str">
        <f t="shared" si="0"/>
        <v>Soal Sedang</v>
      </c>
      <c r="E25" s="674"/>
      <c r="F25" s="674"/>
      <c r="G25" s="674"/>
      <c r="H25" s="674"/>
      <c r="I25" s="674"/>
      <c r="J25" s="674"/>
      <c r="K25" s="674"/>
      <c r="L25" s="679">
        <f>Proses1!J69</f>
        <v>0.28999999999999998</v>
      </c>
      <c r="M25" s="679"/>
      <c r="N25" s="674" t="str">
        <f t="shared" si="1"/>
        <v>Daya Beda Sedang</v>
      </c>
      <c r="O25" s="674"/>
      <c r="P25" s="674"/>
      <c r="Q25" s="674"/>
      <c r="R25" s="674"/>
      <c r="S25" s="674"/>
      <c r="T25" s="674"/>
      <c r="U25" s="674"/>
      <c r="V25" s="662" t="str">
        <f t="shared" si="2"/>
        <v>Soal Diperbaiki</v>
      </c>
      <c r="W25" s="662"/>
      <c r="X25" s="662"/>
      <c r="Y25" s="662"/>
      <c r="Z25" s="662"/>
      <c r="AA25" s="662"/>
      <c r="AB25" s="662"/>
      <c r="AC25" s="662"/>
      <c r="AD25" s="662"/>
      <c r="AF25" s="236"/>
      <c r="AG25" s="236"/>
      <c r="AH25" s="236"/>
    </row>
    <row r="26" spans="1:34" s="193" customFormat="1" ht="18" customHeight="1">
      <c r="A26" s="149">
        <v>9</v>
      </c>
      <c r="B26" s="677">
        <f>Proses1!K68</f>
        <v>0.46</v>
      </c>
      <c r="C26" s="678"/>
      <c r="D26" s="674" t="str">
        <f t="shared" si="0"/>
        <v>Soal Sedang</v>
      </c>
      <c r="E26" s="674"/>
      <c r="F26" s="674"/>
      <c r="G26" s="674"/>
      <c r="H26" s="674"/>
      <c r="I26" s="674"/>
      <c r="J26" s="674"/>
      <c r="K26" s="674"/>
      <c r="L26" s="679">
        <f>Proses1!K69</f>
        <v>0.28999999999999998</v>
      </c>
      <c r="M26" s="679"/>
      <c r="N26" s="674" t="str">
        <f t="shared" si="1"/>
        <v>Daya Beda Sedang</v>
      </c>
      <c r="O26" s="674"/>
      <c r="P26" s="674"/>
      <c r="Q26" s="674"/>
      <c r="R26" s="674"/>
      <c r="S26" s="674"/>
      <c r="T26" s="674"/>
      <c r="U26" s="674"/>
      <c r="V26" s="662" t="str">
        <f t="shared" si="2"/>
        <v>Soal Diperbaiki</v>
      </c>
      <c r="W26" s="662"/>
      <c r="X26" s="662"/>
      <c r="Y26" s="662"/>
      <c r="Z26" s="662"/>
      <c r="AA26" s="662"/>
      <c r="AB26" s="662"/>
      <c r="AC26" s="662"/>
      <c r="AD26" s="662"/>
      <c r="AF26" s="236"/>
      <c r="AG26" s="236"/>
      <c r="AH26" s="236"/>
    </row>
    <row r="27" spans="1:34" s="193" customFormat="1" ht="18" customHeight="1">
      <c r="A27" s="149">
        <v>10</v>
      </c>
      <c r="B27" s="677" t="e">
        <f>Proses1!L68</f>
        <v>#VALUE!</v>
      </c>
      <c r="C27" s="678"/>
      <c r="D27" s="674" t="e">
        <f t="shared" si="0"/>
        <v>#VALUE!</v>
      </c>
      <c r="E27" s="674"/>
      <c r="F27" s="674"/>
      <c r="G27" s="674"/>
      <c r="H27" s="674"/>
      <c r="I27" s="674"/>
      <c r="J27" s="674"/>
      <c r="K27" s="674"/>
      <c r="L27" s="679" t="e">
        <f>Proses1!L69</f>
        <v>#VALUE!</v>
      </c>
      <c r="M27" s="679"/>
      <c r="N27" s="674" t="e">
        <f t="shared" si="1"/>
        <v>#VALUE!</v>
      </c>
      <c r="O27" s="674"/>
      <c r="P27" s="674"/>
      <c r="Q27" s="674"/>
      <c r="R27" s="674"/>
      <c r="S27" s="674"/>
      <c r="T27" s="674"/>
      <c r="U27" s="674"/>
      <c r="V27" s="662" t="e">
        <f t="shared" si="2"/>
        <v>#VALUE!</v>
      </c>
      <c r="W27" s="662"/>
      <c r="X27" s="662"/>
      <c r="Y27" s="662"/>
      <c r="Z27" s="662"/>
      <c r="AA27" s="662"/>
      <c r="AB27" s="662"/>
      <c r="AC27" s="662"/>
      <c r="AD27" s="662"/>
      <c r="AF27" s="236"/>
      <c r="AG27" s="236"/>
      <c r="AH27" s="236"/>
    </row>
    <row r="28" spans="1:34" s="193" customFormat="1" ht="18" customHeight="1">
      <c r="A28" s="149">
        <v>11</v>
      </c>
      <c r="B28" s="677" t="e">
        <f>Proses1!M68</f>
        <v>#VALUE!</v>
      </c>
      <c r="C28" s="678"/>
      <c r="D28" s="674" t="e">
        <f t="shared" si="0"/>
        <v>#VALUE!</v>
      </c>
      <c r="E28" s="674"/>
      <c r="F28" s="674"/>
      <c r="G28" s="674"/>
      <c r="H28" s="674"/>
      <c r="I28" s="674"/>
      <c r="J28" s="674"/>
      <c r="K28" s="674"/>
      <c r="L28" s="679" t="e">
        <f>Proses1!M69</f>
        <v>#VALUE!</v>
      </c>
      <c r="M28" s="679"/>
      <c r="N28" s="674" t="e">
        <f t="shared" si="1"/>
        <v>#VALUE!</v>
      </c>
      <c r="O28" s="674"/>
      <c r="P28" s="674"/>
      <c r="Q28" s="674"/>
      <c r="R28" s="674"/>
      <c r="S28" s="674"/>
      <c r="T28" s="674"/>
      <c r="U28" s="674"/>
      <c r="V28" s="662" t="e">
        <f t="shared" si="2"/>
        <v>#VALUE!</v>
      </c>
      <c r="W28" s="662"/>
      <c r="X28" s="662"/>
      <c r="Y28" s="662"/>
      <c r="Z28" s="662"/>
      <c r="AA28" s="662"/>
      <c r="AB28" s="662"/>
      <c r="AC28" s="662"/>
      <c r="AD28" s="662"/>
      <c r="AF28" s="236"/>
      <c r="AG28" s="236"/>
      <c r="AH28" s="236"/>
    </row>
    <row r="29" spans="1:34" s="407" customFormat="1" ht="18" customHeight="1">
      <c r="A29" s="408">
        <v>12</v>
      </c>
      <c r="B29" s="677" t="e">
        <f>Proses1!N68</f>
        <v>#VALUE!</v>
      </c>
      <c r="C29" s="678"/>
      <c r="D29" s="674" t="e">
        <f t="shared" ref="D29:D37" si="3">IF(B29&gt;=0.76,"Soal Mudah",IF(AND(B29&lt;0.76,B29&gt;=0.25),"Soal Sedang","Soal Sulit"))</f>
        <v>#VALUE!</v>
      </c>
      <c r="E29" s="674"/>
      <c r="F29" s="674"/>
      <c r="G29" s="674"/>
      <c r="H29" s="674"/>
      <c r="I29" s="674"/>
      <c r="J29" s="674"/>
      <c r="K29" s="674"/>
      <c r="L29" s="675" t="e">
        <f>Proses1!N69</f>
        <v>#VALUE!</v>
      </c>
      <c r="M29" s="676"/>
      <c r="N29" s="674" t="e">
        <f t="shared" ref="N29:N37" si="4">IF(L29&gt;=0.4,"Daya Beda Baik",IF(AND(L29&lt;0.4,L29&gt;=0.2),"Daya Beda Sedang","Tidak Dapat Membedakan"))</f>
        <v>#VALUE!</v>
      </c>
      <c r="O29" s="674"/>
      <c r="P29" s="674"/>
      <c r="Q29" s="674"/>
      <c r="R29" s="674"/>
      <c r="S29" s="674"/>
      <c r="T29" s="674"/>
      <c r="U29" s="674"/>
      <c r="V29" s="662" t="e">
        <f t="shared" ref="V29:V37" si="5">IF(L29&gt;=0.4,"Soal Baik",IF(AND(L29&lt;0.4,L29&gt;=0.3),"Soal Diterima &amp; Perbaiki",IF(AND(L29&lt;0.3,L29&gt;=0.2),"Soal Diperbaiki","Soal Ditolak")))</f>
        <v>#VALUE!</v>
      </c>
      <c r="W29" s="662"/>
      <c r="X29" s="662"/>
      <c r="Y29" s="662"/>
      <c r="Z29" s="662"/>
      <c r="AA29" s="662"/>
      <c r="AB29" s="662"/>
      <c r="AC29" s="662"/>
      <c r="AD29" s="662"/>
      <c r="AF29" s="236"/>
      <c r="AG29" s="236"/>
      <c r="AH29" s="236"/>
    </row>
    <row r="30" spans="1:34" s="407" customFormat="1" ht="18" customHeight="1">
      <c r="A30" s="408">
        <v>13</v>
      </c>
      <c r="B30" s="677" t="e">
        <f>Proses1!O68</f>
        <v>#VALUE!</v>
      </c>
      <c r="C30" s="678"/>
      <c r="D30" s="674" t="e">
        <f t="shared" si="3"/>
        <v>#VALUE!</v>
      </c>
      <c r="E30" s="674"/>
      <c r="F30" s="674"/>
      <c r="G30" s="674"/>
      <c r="H30" s="674"/>
      <c r="I30" s="674"/>
      <c r="J30" s="674"/>
      <c r="K30" s="674"/>
      <c r="L30" s="675" t="e">
        <f>Proses1!O69</f>
        <v>#VALUE!</v>
      </c>
      <c r="M30" s="676"/>
      <c r="N30" s="674" t="e">
        <f t="shared" si="4"/>
        <v>#VALUE!</v>
      </c>
      <c r="O30" s="674"/>
      <c r="P30" s="674"/>
      <c r="Q30" s="674"/>
      <c r="R30" s="674"/>
      <c r="S30" s="674"/>
      <c r="T30" s="674"/>
      <c r="U30" s="674"/>
      <c r="V30" s="662" t="e">
        <f t="shared" si="5"/>
        <v>#VALUE!</v>
      </c>
      <c r="W30" s="662"/>
      <c r="X30" s="662"/>
      <c r="Y30" s="662"/>
      <c r="Z30" s="662"/>
      <c r="AA30" s="662"/>
      <c r="AB30" s="662"/>
      <c r="AC30" s="662"/>
      <c r="AD30" s="662"/>
      <c r="AF30" s="236"/>
      <c r="AG30" s="236"/>
      <c r="AH30" s="236"/>
    </row>
    <row r="31" spans="1:34" s="407" customFormat="1" ht="18" customHeight="1">
      <c r="A31" s="408">
        <v>14</v>
      </c>
      <c r="B31" s="677" t="e">
        <f>Proses1!P68</f>
        <v>#VALUE!</v>
      </c>
      <c r="C31" s="678"/>
      <c r="D31" s="674" t="e">
        <f t="shared" si="3"/>
        <v>#VALUE!</v>
      </c>
      <c r="E31" s="674"/>
      <c r="F31" s="674"/>
      <c r="G31" s="674"/>
      <c r="H31" s="674"/>
      <c r="I31" s="674"/>
      <c r="J31" s="674"/>
      <c r="K31" s="674"/>
      <c r="L31" s="675" t="e">
        <f>Proses1!P69</f>
        <v>#VALUE!</v>
      </c>
      <c r="M31" s="676"/>
      <c r="N31" s="674" t="e">
        <f t="shared" si="4"/>
        <v>#VALUE!</v>
      </c>
      <c r="O31" s="674"/>
      <c r="P31" s="674"/>
      <c r="Q31" s="674"/>
      <c r="R31" s="674"/>
      <c r="S31" s="674"/>
      <c r="T31" s="674"/>
      <c r="U31" s="674"/>
      <c r="V31" s="662" t="e">
        <f t="shared" si="5"/>
        <v>#VALUE!</v>
      </c>
      <c r="W31" s="662"/>
      <c r="X31" s="662"/>
      <c r="Y31" s="662"/>
      <c r="Z31" s="662"/>
      <c r="AA31" s="662"/>
      <c r="AB31" s="662"/>
      <c r="AC31" s="662"/>
      <c r="AD31" s="662"/>
      <c r="AF31" s="236"/>
      <c r="AG31" s="236"/>
      <c r="AH31" s="236"/>
    </row>
    <row r="32" spans="1:34" s="407" customFormat="1" ht="18" customHeight="1">
      <c r="A32" s="408">
        <v>15</v>
      </c>
      <c r="B32" s="677" t="e">
        <f>Proses1!Q68</f>
        <v>#VALUE!</v>
      </c>
      <c r="C32" s="678"/>
      <c r="D32" s="674" t="e">
        <f t="shared" si="3"/>
        <v>#VALUE!</v>
      </c>
      <c r="E32" s="674"/>
      <c r="F32" s="674"/>
      <c r="G32" s="674"/>
      <c r="H32" s="674"/>
      <c r="I32" s="674"/>
      <c r="J32" s="674"/>
      <c r="K32" s="674"/>
      <c r="L32" s="675" t="e">
        <f>Proses1!Q69</f>
        <v>#VALUE!</v>
      </c>
      <c r="M32" s="676"/>
      <c r="N32" s="674" t="e">
        <f t="shared" si="4"/>
        <v>#VALUE!</v>
      </c>
      <c r="O32" s="674"/>
      <c r="P32" s="674"/>
      <c r="Q32" s="674"/>
      <c r="R32" s="674"/>
      <c r="S32" s="674"/>
      <c r="T32" s="674"/>
      <c r="U32" s="674"/>
      <c r="V32" s="662" t="e">
        <f t="shared" si="5"/>
        <v>#VALUE!</v>
      </c>
      <c r="W32" s="662"/>
      <c r="X32" s="662"/>
      <c r="Y32" s="662"/>
      <c r="Z32" s="662"/>
      <c r="AA32" s="662"/>
      <c r="AB32" s="662"/>
      <c r="AC32" s="662"/>
      <c r="AD32" s="662"/>
      <c r="AF32" s="236"/>
      <c r="AG32" s="236"/>
      <c r="AH32" s="236"/>
    </row>
    <row r="33" spans="1:34" s="407" customFormat="1" ht="18" customHeight="1">
      <c r="A33" s="408">
        <v>16</v>
      </c>
      <c r="B33" s="677" t="e">
        <f>Proses1!R68</f>
        <v>#VALUE!</v>
      </c>
      <c r="C33" s="678"/>
      <c r="D33" s="674" t="e">
        <f t="shared" si="3"/>
        <v>#VALUE!</v>
      </c>
      <c r="E33" s="674"/>
      <c r="F33" s="674"/>
      <c r="G33" s="674"/>
      <c r="H33" s="674"/>
      <c r="I33" s="674"/>
      <c r="J33" s="674"/>
      <c r="K33" s="674"/>
      <c r="L33" s="675" t="e">
        <f>Proses1!R69</f>
        <v>#VALUE!</v>
      </c>
      <c r="M33" s="676"/>
      <c r="N33" s="674" t="e">
        <f t="shared" si="4"/>
        <v>#VALUE!</v>
      </c>
      <c r="O33" s="674"/>
      <c r="P33" s="674"/>
      <c r="Q33" s="674"/>
      <c r="R33" s="674"/>
      <c r="S33" s="674"/>
      <c r="T33" s="674"/>
      <c r="U33" s="674"/>
      <c r="V33" s="662" t="e">
        <f t="shared" si="5"/>
        <v>#VALUE!</v>
      </c>
      <c r="W33" s="662"/>
      <c r="X33" s="662"/>
      <c r="Y33" s="662"/>
      <c r="Z33" s="662"/>
      <c r="AA33" s="662"/>
      <c r="AB33" s="662"/>
      <c r="AC33" s="662"/>
      <c r="AD33" s="662"/>
      <c r="AF33" s="236"/>
      <c r="AG33" s="236"/>
      <c r="AH33" s="236"/>
    </row>
    <row r="34" spans="1:34" s="407" customFormat="1" ht="18" customHeight="1">
      <c r="A34" s="408">
        <v>17</v>
      </c>
      <c r="B34" s="677" t="e">
        <f>Proses1!S68</f>
        <v>#VALUE!</v>
      </c>
      <c r="C34" s="678"/>
      <c r="D34" s="674" t="e">
        <f t="shared" si="3"/>
        <v>#VALUE!</v>
      </c>
      <c r="E34" s="674"/>
      <c r="F34" s="674"/>
      <c r="G34" s="674"/>
      <c r="H34" s="674"/>
      <c r="I34" s="674"/>
      <c r="J34" s="674"/>
      <c r="K34" s="674"/>
      <c r="L34" s="675" t="e">
        <f>Proses1!S69</f>
        <v>#VALUE!</v>
      </c>
      <c r="M34" s="676"/>
      <c r="N34" s="674" t="e">
        <f t="shared" si="4"/>
        <v>#VALUE!</v>
      </c>
      <c r="O34" s="674"/>
      <c r="P34" s="674"/>
      <c r="Q34" s="674"/>
      <c r="R34" s="674"/>
      <c r="S34" s="674"/>
      <c r="T34" s="674"/>
      <c r="U34" s="674"/>
      <c r="V34" s="662" t="e">
        <f t="shared" si="5"/>
        <v>#VALUE!</v>
      </c>
      <c r="W34" s="662"/>
      <c r="X34" s="662"/>
      <c r="Y34" s="662"/>
      <c r="Z34" s="662"/>
      <c r="AA34" s="662"/>
      <c r="AB34" s="662"/>
      <c r="AC34" s="662"/>
      <c r="AD34" s="662"/>
      <c r="AF34" s="236"/>
      <c r="AG34" s="236"/>
      <c r="AH34" s="236"/>
    </row>
    <row r="35" spans="1:34" s="407" customFormat="1" ht="18" customHeight="1">
      <c r="A35" s="408">
        <v>18</v>
      </c>
      <c r="B35" s="677" t="e">
        <f>Proses1!T68</f>
        <v>#VALUE!</v>
      </c>
      <c r="C35" s="678"/>
      <c r="D35" s="674" t="e">
        <f t="shared" si="3"/>
        <v>#VALUE!</v>
      </c>
      <c r="E35" s="674"/>
      <c r="F35" s="674"/>
      <c r="G35" s="674"/>
      <c r="H35" s="674"/>
      <c r="I35" s="674"/>
      <c r="J35" s="674"/>
      <c r="K35" s="674"/>
      <c r="L35" s="675" t="e">
        <f>Proses1!T69</f>
        <v>#VALUE!</v>
      </c>
      <c r="M35" s="676"/>
      <c r="N35" s="674" t="e">
        <f t="shared" si="4"/>
        <v>#VALUE!</v>
      </c>
      <c r="O35" s="674"/>
      <c r="P35" s="674"/>
      <c r="Q35" s="674"/>
      <c r="R35" s="674"/>
      <c r="S35" s="674"/>
      <c r="T35" s="674"/>
      <c r="U35" s="674"/>
      <c r="V35" s="662" t="e">
        <f t="shared" si="5"/>
        <v>#VALUE!</v>
      </c>
      <c r="W35" s="662"/>
      <c r="X35" s="662"/>
      <c r="Y35" s="662"/>
      <c r="Z35" s="662"/>
      <c r="AA35" s="662"/>
      <c r="AB35" s="662"/>
      <c r="AC35" s="662"/>
      <c r="AD35" s="662"/>
      <c r="AF35" s="236"/>
      <c r="AG35" s="236"/>
      <c r="AH35" s="236"/>
    </row>
    <row r="36" spans="1:34" s="407" customFormat="1" ht="18" customHeight="1">
      <c r="A36" s="408">
        <v>19</v>
      </c>
      <c r="B36" s="677" t="e">
        <f>Proses1!U68</f>
        <v>#VALUE!</v>
      </c>
      <c r="C36" s="678"/>
      <c r="D36" s="674" t="e">
        <f t="shared" si="3"/>
        <v>#VALUE!</v>
      </c>
      <c r="E36" s="674"/>
      <c r="F36" s="674"/>
      <c r="G36" s="674"/>
      <c r="H36" s="674"/>
      <c r="I36" s="674"/>
      <c r="J36" s="674"/>
      <c r="K36" s="674"/>
      <c r="L36" s="675" t="e">
        <f>Proses1!U69</f>
        <v>#VALUE!</v>
      </c>
      <c r="M36" s="676"/>
      <c r="N36" s="674" t="e">
        <f t="shared" si="4"/>
        <v>#VALUE!</v>
      </c>
      <c r="O36" s="674"/>
      <c r="P36" s="674"/>
      <c r="Q36" s="674"/>
      <c r="R36" s="674"/>
      <c r="S36" s="674"/>
      <c r="T36" s="674"/>
      <c r="U36" s="674"/>
      <c r="V36" s="662" t="e">
        <f t="shared" si="5"/>
        <v>#VALUE!</v>
      </c>
      <c r="W36" s="662"/>
      <c r="X36" s="662"/>
      <c r="Y36" s="662"/>
      <c r="Z36" s="662"/>
      <c r="AA36" s="662"/>
      <c r="AB36" s="662"/>
      <c r="AC36" s="662"/>
      <c r="AD36" s="662"/>
      <c r="AF36" s="236"/>
      <c r="AG36" s="236"/>
      <c r="AH36" s="236"/>
    </row>
    <row r="37" spans="1:34" s="193" customFormat="1" ht="18" customHeight="1">
      <c r="A37" s="408">
        <v>20</v>
      </c>
      <c r="B37" s="677" t="e">
        <f>Proses1!V68</f>
        <v>#VALUE!</v>
      </c>
      <c r="C37" s="678"/>
      <c r="D37" s="674" t="e">
        <f t="shared" si="3"/>
        <v>#VALUE!</v>
      </c>
      <c r="E37" s="674"/>
      <c r="F37" s="674"/>
      <c r="G37" s="674"/>
      <c r="H37" s="674"/>
      <c r="I37" s="674"/>
      <c r="J37" s="674"/>
      <c r="K37" s="674"/>
      <c r="L37" s="679" t="e">
        <f>Proses1!V69</f>
        <v>#VALUE!</v>
      </c>
      <c r="M37" s="679"/>
      <c r="N37" s="674" t="e">
        <f t="shared" si="4"/>
        <v>#VALUE!</v>
      </c>
      <c r="O37" s="674"/>
      <c r="P37" s="674"/>
      <c r="Q37" s="674"/>
      <c r="R37" s="674"/>
      <c r="S37" s="674"/>
      <c r="T37" s="674"/>
      <c r="U37" s="674"/>
      <c r="V37" s="662" t="e">
        <f t="shared" si="5"/>
        <v>#VALUE!</v>
      </c>
      <c r="W37" s="662"/>
      <c r="X37" s="662"/>
      <c r="Y37" s="662"/>
      <c r="Z37" s="662"/>
      <c r="AA37" s="662"/>
      <c r="AB37" s="662"/>
      <c r="AC37" s="662"/>
      <c r="AD37" s="662"/>
      <c r="AF37" s="236"/>
      <c r="AG37" s="236"/>
      <c r="AH37" s="236"/>
    </row>
    <row r="38" spans="1:34">
      <c r="A38" s="207"/>
      <c r="B38" s="208"/>
      <c r="C38" s="208"/>
      <c r="D38" s="209"/>
      <c r="E38" s="209"/>
      <c r="F38" s="209"/>
      <c r="G38" s="209"/>
      <c r="H38" s="209"/>
      <c r="I38" s="209"/>
      <c r="J38" s="209"/>
      <c r="K38" s="209"/>
      <c r="L38" s="210"/>
      <c r="M38" s="210"/>
      <c r="N38" s="209"/>
      <c r="O38" s="209"/>
      <c r="P38" s="209"/>
      <c r="Q38" s="209"/>
      <c r="R38" s="209"/>
      <c r="S38" s="209"/>
      <c r="T38" s="209"/>
      <c r="U38" s="209"/>
      <c r="V38" s="207"/>
      <c r="W38" s="207"/>
      <c r="X38" s="207"/>
      <c r="Y38" s="207"/>
      <c r="Z38" s="207"/>
      <c r="AA38" s="207"/>
      <c r="AB38" s="207"/>
      <c r="AC38" s="207"/>
      <c r="AD38" s="207"/>
    </row>
    <row r="39" spans="1:34">
      <c r="D39" s="195"/>
      <c r="E39" s="195"/>
      <c r="F39" s="195"/>
      <c r="G39" s="195"/>
      <c r="H39" s="195"/>
      <c r="I39" s="195"/>
      <c r="J39" s="195"/>
      <c r="K39" s="195"/>
      <c r="L39" s="195"/>
      <c r="M39" s="195"/>
      <c r="N39" s="195"/>
      <c r="O39" s="195"/>
      <c r="P39" s="195"/>
      <c r="Q39" s="195"/>
      <c r="R39" s="195"/>
      <c r="S39" s="195"/>
      <c r="T39" s="195"/>
      <c r="U39" s="195"/>
      <c r="V39" s="192"/>
      <c r="W39" s="192"/>
      <c r="X39" s="195"/>
      <c r="Y39" s="195"/>
      <c r="Z39" s="195"/>
      <c r="AA39" s="195"/>
      <c r="AB39" s="195"/>
      <c r="AC39" s="211"/>
    </row>
    <row r="40" spans="1:34" s="212" customFormat="1" ht="18" customHeight="1">
      <c r="B40" s="685" t="s">
        <v>37</v>
      </c>
      <c r="C40" s="685"/>
      <c r="D40" s="685"/>
      <c r="E40" s="685"/>
      <c r="F40" s="685"/>
      <c r="G40" s="685"/>
      <c r="H40" s="228"/>
      <c r="I40" s="228"/>
      <c r="J40" s="228"/>
      <c r="K40" s="228"/>
      <c r="L40" s="228"/>
      <c r="M40" s="228"/>
      <c r="N40" s="228"/>
      <c r="O40" s="228"/>
      <c r="P40" s="228"/>
      <c r="Q40" s="228"/>
      <c r="R40" s="685" t="str">
        <f>'Data AHUH'!M71</f>
        <v>Tebing Tinggi,      Januari 2015</v>
      </c>
      <c r="S40" s="685"/>
      <c r="T40" s="685"/>
      <c r="U40" s="685"/>
      <c r="V40" s="685"/>
      <c r="W40" s="685"/>
      <c r="X40" s="685"/>
      <c r="Y40" s="685"/>
      <c r="Z40" s="685"/>
      <c r="AA40" s="685"/>
      <c r="AB40" s="685"/>
      <c r="AF40" s="237"/>
      <c r="AG40" s="237"/>
      <c r="AH40" s="237"/>
    </row>
    <row r="41" spans="1:34" s="212" customFormat="1" ht="18" customHeight="1">
      <c r="B41" s="686" t="str">
        <f>"Ka. "&amp;Home!F5</f>
        <v>Ka. SMK NEGERI 3 BANDUNG</v>
      </c>
      <c r="C41" s="686"/>
      <c r="D41" s="686"/>
      <c r="E41" s="686"/>
      <c r="F41" s="686"/>
      <c r="G41" s="686"/>
      <c r="H41" s="686"/>
      <c r="I41" s="686"/>
      <c r="J41" s="686"/>
      <c r="K41" s="686"/>
      <c r="L41" s="686"/>
      <c r="M41" s="228"/>
      <c r="N41" s="228"/>
      <c r="O41" s="228"/>
      <c r="P41" s="228"/>
      <c r="Q41" s="228"/>
      <c r="R41" s="227" t="s">
        <v>38</v>
      </c>
      <c r="S41" s="228"/>
      <c r="T41" s="228"/>
      <c r="U41" s="228"/>
      <c r="V41" s="228"/>
      <c r="W41" s="228"/>
      <c r="X41" s="228"/>
      <c r="Y41" s="228"/>
      <c r="Z41" s="228"/>
      <c r="AA41" s="228"/>
      <c r="AB41" s="228"/>
      <c r="AF41" s="237"/>
      <c r="AG41" s="237"/>
      <c r="AH41" s="237"/>
    </row>
    <row r="42" spans="1:34" s="212" customFormat="1" ht="18" customHeight="1">
      <c r="D42" s="228"/>
      <c r="E42" s="228"/>
      <c r="F42" s="228"/>
      <c r="G42" s="228"/>
      <c r="H42" s="228"/>
      <c r="I42" s="228"/>
      <c r="J42" s="228"/>
      <c r="K42" s="228"/>
      <c r="L42" s="228"/>
      <c r="M42" s="228"/>
      <c r="N42" s="228"/>
      <c r="O42" s="228"/>
      <c r="P42" s="228"/>
      <c r="Q42" s="228"/>
      <c r="R42" s="228"/>
      <c r="S42" s="228"/>
      <c r="T42" s="228"/>
      <c r="U42" s="228"/>
      <c r="V42" s="228"/>
      <c r="W42" s="228"/>
      <c r="X42" s="228"/>
      <c r="Y42" s="228"/>
      <c r="Z42" s="228"/>
      <c r="AA42" s="228"/>
      <c r="AB42" s="228"/>
      <c r="AF42" s="237"/>
      <c r="AG42" s="237"/>
      <c r="AH42" s="237"/>
    </row>
    <row r="43" spans="1:34" s="212" customFormat="1" ht="18" customHeight="1">
      <c r="D43" s="228"/>
      <c r="E43" s="228"/>
      <c r="F43" s="228"/>
      <c r="G43" s="228"/>
      <c r="H43" s="228"/>
      <c r="I43" s="228"/>
      <c r="J43" s="228"/>
      <c r="K43" s="228"/>
      <c r="L43" s="228"/>
      <c r="M43" s="228"/>
      <c r="N43" s="228"/>
      <c r="O43" s="228"/>
      <c r="P43" s="228"/>
      <c r="Q43" s="228"/>
      <c r="R43" s="228"/>
      <c r="S43" s="228"/>
      <c r="T43" s="228"/>
      <c r="U43" s="228"/>
      <c r="V43" s="228"/>
      <c r="W43" s="228"/>
      <c r="X43" s="228"/>
      <c r="Y43" s="228"/>
      <c r="Z43" s="228"/>
      <c r="AA43" s="228"/>
      <c r="AB43" s="228"/>
      <c r="AF43" s="237"/>
      <c r="AG43" s="237"/>
      <c r="AH43" s="237"/>
    </row>
    <row r="44" spans="1:34" s="212" customFormat="1" ht="18" customHeight="1">
      <c r="D44" s="228"/>
      <c r="E44" s="228"/>
      <c r="F44" s="228"/>
      <c r="G44" s="228"/>
      <c r="H44" s="228"/>
      <c r="I44" s="228"/>
      <c r="J44" s="228"/>
      <c r="K44" s="228"/>
      <c r="L44" s="228"/>
      <c r="M44" s="228"/>
      <c r="N44" s="228"/>
      <c r="O44" s="228"/>
      <c r="P44" s="228"/>
      <c r="Q44" s="228"/>
      <c r="R44" s="228"/>
      <c r="S44" s="228"/>
      <c r="T44" s="228"/>
      <c r="U44" s="228"/>
      <c r="V44" s="228"/>
      <c r="W44" s="228"/>
      <c r="X44" s="228"/>
      <c r="Y44" s="228"/>
      <c r="Z44" s="228"/>
      <c r="AA44" s="228"/>
      <c r="AB44" s="228"/>
      <c r="AF44" s="237"/>
      <c r="AG44" s="237"/>
      <c r="AH44" s="237"/>
    </row>
    <row r="45" spans="1:34" s="212" customFormat="1" ht="18" customHeight="1">
      <c r="B45" s="685" t="str">
        <f>Data!D8</f>
        <v>Dra. EUIS PURNAMA, M.M.Pd</v>
      </c>
      <c r="C45" s="685"/>
      <c r="D45" s="685"/>
      <c r="E45" s="685"/>
      <c r="F45" s="685"/>
      <c r="G45" s="685"/>
      <c r="H45" s="685"/>
      <c r="I45" s="685"/>
      <c r="J45" s="685"/>
      <c r="K45" s="685"/>
      <c r="L45" s="685"/>
      <c r="M45" s="228"/>
      <c r="N45" s="228"/>
      <c r="O45" s="228"/>
      <c r="P45" s="228"/>
      <c r="Q45" s="228"/>
      <c r="R45" s="687" t="str">
        <f>Home!F6</f>
        <v>NINA MARDIANA, S.Pd</v>
      </c>
      <c r="S45" s="687"/>
      <c r="T45" s="687"/>
      <c r="U45" s="687"/>
      <c r="V45" s="687"/>
      <c r="W45" s="687"/>
      <c r="X45" s="687"/>
      <c r="Y45" s="687"/>
      <c r="Z45" s="687"/>
      <c r="AA45" s="687"/>
      <c r="AB45" s="687"/>
      <c r="AF45" s="237"/>
      <c r="AG45" s="237"/>
      <c r="AH45" s="237"/>
    </row>
    <row r="46" spans="1:34" ht="18" customHeight="1">
      <c r="B46" s="574" t="str">
        <f>Data!D9</f>
        <v>196108161988032000</v>
      </c>
      <c r="C46" s="574"/>
      <c r="D46" s="574"/>
      <c r="E46" s="574"/>
      <c r="F46" s="574"/>
      <c r="G46" s="574"/>
      <c r="H46" s="574"/>
      <c r="I46" s="574"/>
      <c r="J46" s="574"/>
      <c r="K46" s="574"/>
      <c r="L46" s="574"/>
      <c r="M46" s="195"/>
      <c r="N46" s="195"/>
      <c r="O46" s="195"/>
      <c r="P46" s="195"/>
      <c r="Q46" s="195"/>
      <c r="R46" s="641" t="str">
        <f>Home!F7</f>
        <v>197712122009022000</v>
      </c>
      <c r="S46" s="641"/>
      <c r="T46" s="641"/>
      <c r="U46" s="641"/>
      <c r="V46" s="641"/>
      <c r="W46" s="641"/>
      <c r="X46" s="641"/>
      <c r="Y46" s="641"/>
      <c r="Z46" s="641"/>
      <c r="AA46" s="641"/>
      <c r="AB46" s="641"/>
    </row>
    <row r="47" spans="1:34"/>
    <row r="48" spans="1:34"/>
    <row r="49"/>
    <row r="50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</sheetData>
  <sheetProtection password="D66B" sheet="1" objects="1" scenarios="1"/>
  <mergeCells count="141">
    <mergeCell ref="R40:AB40"/>
    <mergeCell ref="B40:G40"/>
    <mergeCell ref="B41:L41"/>
    <mergeCell ref="B45:L45"/>
    <mergeCell ref="B46:L46"/>
    <mergeCell ref="R45:AB45"/>
    <mergeCell ref="R46:AB46"/>
    <mergeCell ref="AG13:AI15"/>
    <mergeCell ref="B1:Z1"/>
    <mergeCell ref="B2:Z2"/>
    <mergeCell ref="B3:Z3"/>
    <mergeCell ref="B4:Z4"/>
    <mergeCell ref="I8:Q8"/>
    <mergeCell ref="I9:Q9"/>
    <mergeCell ref="I10:Q10"/>
    <mergeCell ref="I11:Q11"/>
    <mergeCell ref="I12:Q12"/>
    <mergeCell ref="B11:G11"/>
    <mergeCell ref="B12:G12"/>
    <mergeCell ref="B13:G13"/>
    <mergeCell ref="I13:L13"/>
    <mergeCell ref="M13:R13"/>
    <mergeCell ref="B14:G14"/>
    <mergeCell ref="B18:C18"/>
    <mergeCell ref="A5:A13"/>
    <mergeCell ref="U7:AB7"/>
    <mergeCell ref="B16:K16"/>
    <mergeCell ref="L16:U16"/>
    <mergeCell ref="V16:AD17"/>
    <mergeCell ref="B17:C17"/>
    <mergeCell ref="D17:K17"/>
    <mergeCell ref="L17:M17"/>
    <mergeCell ref="N17:U17"/>
    <mergeCell ref="I6:Q6"/>
    <mergeCell ref="I7:Q7"/>
    <mergeCell ref="B6:G6"/>
    <mergeCell ref="B7:G7"/>
    <mergeCell ref="B8:G8"/>
    <mergeCell ref="B9:G9"/>
    <mergeCell ref="B10:G10"/>
    <mergeCell ref="M14:R14"/>
    <mergeCell ref="I14:L14"/>
    <mergeCell ref="D18:K18"/>
    <mergeCell ref="L18:M18"/>
    <mergeCell ref="N18:U18"/>
    <mergeCell ref="V18:AD18"/>
    <mergeCell ref="B19:C19"/>
    <mergeCell ref="D19:K19"/>
    <mergeCell ref="L19:M19"/>
    <mergeCell ref="N19:U19"/>
    <mergeCell ref="V19:AD19"/>
    <mergeCell ref="B20:C20"/>
    <mergeCell ref="D20:K20"/>
    <mergeCell ref="L20:M20"/>
    <mergeCell ref="N20:U20"/>
    <mergeCell ref="V20:AD20"/>
    <mergeCell ref="B21:C21"/>
    <mergeCell ref="D21:K21"/>
    <mergeCell ref="L21:M21"/>
    <mergeCell ref="N21:U21"/>
    <mergeCell ref="V21:AD21"/>
    <mergeCell ref="L24:M24"/>
    <mergeCell ref="N24:U24"/>
    <mergeCell ref="V24:AD24"/>
    <mergeCell ref="B25:C25"/>
    <mergeCell ref="D25:K25"/>
    <mergeCell ref="L25:M25"/>
    <mergeCell ref="N25:U25"/>
    <mergeCell ref="V25:AD25"/>
    <mergeCell ref="B22:C22"/>
    <mergeCell ref="D22:K22"/>
    <mergeCell ref="L22:M22"/>
    <mergeCell ref="N22:U22"/>
    <mergeCell ref="V22:AD22"/>
    <mergeCell ref="B23:C23"/>
    <mergeCell ref="D23:K23"/>
    <mergeCell ref="L23:M23"/>
    <mergeCell ref="N23:U23"/>
    <mergeCell ref="V23:AD23"/>
    <mergeCell ref="B24:C24"/>
    <mergeCell ref="D24:K24"/>
    <mergeCell ref="B28:C28"/>
    <mergeCell ref="D28:K28"/>
    <mergeCell ref="L28:M28"/>
    <mergeCell ref="N28:U28"/>
    <mergeCell ref="V28:AD28"/>
    <mergeCell ref="B37:C37"/>
    <mergeCell ref="D37:K37"/>
    <mergeCell ref="L37:M37"/>
    <mergeCell ref="N37:U37"/>
    <mergeCell ref="V37:AD37"/>
    <mergeCell ref="B29:C29"/>
    <mergeCell ref="B30:C30"/>
    <mergeCell ref="B31:C31"/>
    <mergeCell ref="B32:C32"/>
    <mergeCell ref="B33:C33"/>
    <mergeCell ref="B34:C34"/>
    <mergeCell ref="B35:C35"/>
    <mergeCell ref="B36:C36"/>
    <mergeCell ref="D29:K29"/>
    <mergeCell ref="D30:K30"/>
    <mergeCell ref="D31:K31"/>
    <mergeCell ref="D32:K32"/>
    <mergeCell ref="D33:K33"/>
    <mergeCell ref="D34:K34"/>
    <mergeCell ref="B26:C26"/>
    <mergeCell ref="D26:K26"/>
    <mergeCell ref="L26:M26"/>
    <mergeCell ref="N26:U26"/>
    <mergeCell ref="V26:AD26"/>
    <mergeCell ref="B27:C27"/>
    <mergeCell ref="D27:K27"/>
    <mergeCell ref="L27:M27"/>
    <mergeCell ref="N27:U27"/>
    <mergeCell ref="V27:AD27"/>
    <mergeCell ref="D35:K35"/>
    <mergeCell ref="D36:K36"/>
    <mergeCell ref="L29:M29"/>
    <mergeCell ref="L30:M30"/>
    <mergeCell ref="L31:M31"/>
    <mergeCell ref="L32:M32"/>
    <mergeCell ref="L33:M33"/>
    <mergeCell ref="L34:M34"/>
    <mergeCell ref="L35:M35"/>
    <mergeCell ref="L36:M36"/>
    <mergeCell ref="V29:AD29"/>
    <mergeCell ref="V30:AD30"/>
    <mergeCell ref="V31:AD31"/>
    <mergeCell ref="V32:AD32"/>
    <mergeCell ref="V33:AD33"/>
    <mergeCell ref="V34:AD34"/>
    <mergeCell ref="V35:AD35"/>
    <mergeCell ref="V36:AD36"/>
    <mergeCell ref="N29:U29"/>
    <mergeCell ref="N30:U30"/>
    <mergeCell ref="N31:U31"/>
    <mergeCell ref="N32:U32"/>
    <mergeCell ref="N33:U33"/>
    <mergeCell ref="N34:U34"/>
    <mergeCell ref="N35:U35"/>
    <mergeCell ref="N36:U36"/>
  </mergeCells>
  <pageMargins left="0.19685039370078741" right="0.11811023622047245" top="0.15748031496062992" bottom="0" header="0" footer="0"/>
  <pageSetup paperSize="9" scale="95" orientation="portrait" horizontalDpi="4294967294" verticalDpi="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0"/>
  <dimension ref="A1:T87"/>
  <sheetViews>
    <sheetView workbookViewId="0">
      <selection activeCell="E11" sqref="E11:J11"/>
    </sheetView>
  </sheetViews>
  <sheetFormatPr defaultColWidth="0" defaultRowHeight="12.75" customHeight="1" zeroHeight="1"/>
  <cols>
    <col min="1" max="2" width="3.7109375" style="155" customWidth="1"/>
    <col min="3" max="3" width="33.5703125" style="155" customWidth="1"/>
    <col min="4" max="4" width="7.85546875" style="155" customWidth="1"/>
    <col min="5" max="5" width="8.7109375" style="156" customWidth="1"/>
    <col min="6" max="6" width="3.7109375" style="155" customWidth="1"/>
    <col min="7" max="7" width="15.7109375" style="155" customWidth="1"/>
    <col min="8" max="8" width="8.42578125" style="155" customWidth="1"/>
    <col min="9" max="9" width="2.140625" style="155" customWidth="1"/>
    <col min="10" max="10" width="4.42578125" style="155" customWidth="1"/>
    <col min="11" max="11" width="7.7109375" style="155" customWidth="1"/>
    <col min="12" max="13" width="3.7109375" style="155" customWidth="1"/>
    <col min="14" max="14" width="36.7109375" style="229" customWidth="1"/>
    <col min="15" max="15" width="5.7109375" style="155" hidden="1" customWidth="1"/>
    <col min="16" max="17" width="15.7109375" style="155" hidden="1" customWidth="1"/>
    <col min="18" max="20" width="5.7109375" style="155" hidden="1" customWidth="1"/>
    <col min="21" max="16384" width="9.140625" style="155" hidden="1"/>
  </cols>
  <sheetData>
    <row r="1" spans="2:18" ht="15.75">
      <c r="B1" s="646" t="str">
        <f>UPPER(Data!$D$4)</f>
        <v>KOTA BANDUNG</v>
      </c>
      <c r="C1" s="647"/>
      <c r="D1" s="647"/>
      <c r="E1" s="647"/>
      <c r="F1" s="647"/>
      <c r="G1" s="647"/>
      <c r="H1" s="647"/>
      <c r="I1" s="647"/>
      <c r="J1" s="648"/>
    </row>
    <row r="2" spans="2:18" ht="20.25">
      <c r="B2" s="649" t="str">
        <f>UPPER(Data!$D$5)</f>
        <v>DINAS PENDIDIKAN DAN KEBUDAYAAN</v>
      </c>
      <c r="C2" s="650"/>
      <c r="D2" s="650"/>
      <c r="E2" s="650"/>
      <c r="F2" s="650"/>
      <c r="G2" s="650"/>
      <c r="H2" s="650"/>
      <c r="I2" s="650"/>
      <c r="J2" s="651"/>
    </row>
    <row r="3" spans="2:18" ht="22.5">
      <c r="B3" s="652" t="str">
        <f>UPPER(Data!$D$6)</f>
        <v>SMK NEGERI 3 BANDUNG</v>
      </c>
      <c r="C3" s="653"/>
      <c r="D3" s="653"/>
      <c r="E3" s="653"/>
      <c r="F3" s="653"/>
      <c r="G3" s="653"/>
      <c r="H3" s="653"/>
      <c r="I3" s="653"/>
      <c r="J3" s="654"/>
    </row>
    <row r="4" spans="2:18" ht="21" thickBot="1">
      <c r="B4" s="644" t="s">
        <v>131</v>
      </c>
      <c r="C4" s="645"/>
      <c r="D4" s="645"/>
      <c r="E4" s="645"/>
      <c r="F4" s="645"/>
      <c r="G4" s="645"/>
      <c r="H4" s="645"/>
      <c r="I4" s="645"/>
      <c r="J4" s="645"/>
      <c r="K4" s="198"/>
      <c r="L4" s="200"/>
      <c r="M4" s="200"/>
      <c r="N4" s="230"/>
    </row>
    <row r="5" spans="2:18" ht="13.5" thickTop="1">
      <c r="O5" s="157"/>
      <c r="P5" s="158"/>
      <c r="Q5" s="158"/>
      <c r="R5" s="159"/>
    </row>
    <row r="6" spans="2:18" s="118" customFormat="1" ht="16.5" thickBot="1">
      <c r="B6" s="670"/>
      <c r="C6" s="240" t="s">
        <v>58</v>
      </c>
      <c r="D6" s="188" t="s">
        <v>3</v>
      </c>
      <c r="E6" s="671" t="str">
        <f>Home!F5</f>
        <v>SMK NEGERI 3 BANDUNG</v>
      </c>
      <c r="F6" s="671"/>
      <c r="G6" s="671"/>
      <c r="H6" s="671"/>
      <c r="I6" s="671"/>
      <c r="J6" s="671"/>
      <c r="K6" s="117"/>
      <c r="L6" s="117"/>
      <c r="M6" s="117"/>
      <c r="N6" s="231"/>
      <c r="O6" s="161"/>
      <c r="P6" s="673"/>
      <c r="Q6" s="673"/>
      <c r="R6" s="162"/>
    </row>
    <row r="7" spans="2:18" s="118" customFormat="1" ht="15" thickTop="1">
      <c r="B7" s="670"/>
      <c r="C7" s="240" t="s">
        <v>79</v>
      </c>
      <c r="D7" s="188" t="s">
        <v>3</v>
      </c>
      <c r="E7" s="671" t="str">
        <f>'Data AHUH'!D6</f>
        <v>: AKUNTANSI</v>
      </c>
      <c r="F7" s="671"/>
      <c r="G7" s="671"/>
      <c r="H7" s="671"/>
      <c r="I7" s="671"/>
      <c r="J7" s="671"/>
      <c r="K7" s="117"/>
      <c r="L7" s="117"/>
      <c r="M7" s="117"/>
      <c r="N7" s="231"/>
      <c r="O7" s="161"/>
      <c r="P7" s="163" t="s">
        <v>2</v>
      </c>
      <c r="Q7" s="164" t="s">
        <v>2</v>
      </c>
      <c r="R7" s="165"/>
    </row>
    <row r="8" spans="2:18" s="118" customFormat="1" ht="15" thickBot="1">
      <c r="B8" s="670"/>
      <c r="C8" s="240" t="s">
        <v>145</v>
      </c>
      <c r="D8" s="188" t="s">
        <v>3</v>
      </c>
      <c r="E8" s="671" t="str">
        <f>Home!F9&amp;" / "&amp;Home!F11</f>
        <v>XI AK 1 / Ganjil</v>
      </c>
      <c r="F8" s="671"/>
      <c r="G8" s="671"/>
      <c r="H8" s="671"/>
      <c r="I8" s="671"/>
      <c r="J8" s="671"/>
      <c r="K8" s="117"/>
      <c r="L8" s="117"/>
      <c r="M8" s="117"/>
      <c r="N8" s="231"/>
      <c r="O8" s="161"/>
      <c r="P8" s="166" t="str">
        <f>"&gt;="&amp;E70</f>
        <v>&gt;=84,8948948948949</v>
      </c>
      <c r="Q8" s="167" t="str">
        <f>"&gt;="&amp;E12</f>
        <v>&gt;=74</v>
      </c>
      <c r="R8" s="165"/>
    </row>
    <row r="9" spans="2:18" s="118" customFormat="1" ht="15" thickBot="1">
      <c r="B9" s="670"/>
      <c r="C9" s="240" t="s">
        <v>146</v>
      </c>
      <c r="D9" s="188" t="s">
        <v>3</v>
      </c>
      <c r="E9" s="672" t="str">
        <f>'DafNil-UH'!E9:J9</f>
        <v>Ulangan Harian</v>
      </c>
      <c r="F9" s="672"/>
      <c r="G9" s="672"/>
      <c r="H9" s="672"/>
      <c r="I9" s="672"/>
      <c r="J9" s="672"/>
      <c r="K9" s="117"/>
      <c r="L9" s="117"/>
      <c r="M9" s="117"/>
      <c r="N9" s="231"/>
      <c r="O9" s="168"/>
      <c r="P9" s="169"/>
      <c r="Q9" s="169"/>
      <c r="R9" s="170"/>
    </row>
    <row r="10" spans="2:18" s="118" customFormat="1" ht="15" thickTop="1">
      <c r="B10" s="670"/>
      <c r="C10" s="240" t="s">
        <v>147</v>
      </c>
      <c r="D10" s="188" t="s">
        <v>3</v>
      </c>
      <c r="E10" s="672" t="str">
        <f>'DafNil-UH'!E10:J10</f>
        <v>Uraian Objektif</v>
      </c>
      <c r="F10" s="672"/>
      <c r="G10" s="672"/>
      <c r="H10" s="672"/>
      <c r="I10" s="672"/>
      <c r="J10" s="672"/>
      <c r="K10" s="117"/>
      <c r="L10" s="117"/>
      <c r="M10" s="117"/>
      <c r="N10" s="231"/>
    </row>
    <row r="11" spans="2:18" s="118" customFormat="1" ht="14.25">
      <c r="B11" s="670"/>
      <c r="C11" s="240" t="s">
        <v>132</v>
      </c>
      <c r="D11" s="188" t="s">
        <v>3</v>
      </c>
      <c r="E11" s="671" t="str">
        <f>'Data AHUH'!D8</f>
        <v>: Siklus Akuntansi Perusahaan Jasa</v>
      </c>
      <c r="F11" s="671"/>
      <c r="G11" s="671"/>
      <c r="H11" s="671"/>
      <c r="I11" s="671"/>
      <c r="J11" s="671"/>
      <c r="K11" s="117"/>
      <c r="L11" s="117"/>
      <c r="M11" s="117"/>
      <c r="N11" s="231"/>
    </row>
    <row r="12" spans="2:18" s="118" customFormat="1" ht="14.25">
      <c r="B12" s="670"/>
      <c r="C12" s="240" t="s">
        <v>133</v>
      </c>
      <c r="D12" s="188" t="s">
        <v>3</v>
      </c>
      <c r="E12" s="191">
        <f>'Data AHUH'!Z7</f>
        <v>74</v>
      </c>
      <c r="F12" s="240"/>
      <c r="G12" s="240"/>
      <c r="H12" s="240"/>
      <c r="I12" s="240"/>
      <c r="J12" s="240"/>
      <c r="K12" s="117"/>
      <c r="L12" s="117"/>
      <c r="M12" s="117"/>
      <c r="N12" s="231"/>
    </row>
    <row r="13" spans="2:18" s="118" customFormat="1" ht="14.25">
      <c r="B13" s="670"/>
      <c r="C13" s="240" t="s">
        <v>148</v>
      </c>
      <c r="D13" s="199" t="s">
        <v>3</v>
      </c>
      <c r="E13" s="671" t="str">
        <f>Home!F6</f>
        <v>NINA MARDIANA, S.Pd</v>
      </c>
      <c r="F13" s="671"/>
      <c r="G13" s="671"/>
      <c r="H13" s="671"/>
      <c r="I13" s="671"/>
      <c r="J13" s="671"/>
      <c r="K13" s="117"/>
      <c r="L13" s="117"/>
      <c r="M13" s="117"/>
      <c r="N13" s="231"/>
      <c r="P13" s="155"/>
      <c r="Q13" s="155"/>
    </row>
    <row r="14" spans="2:18" s="118" customFormat="1">
      <c r="B14" s="239"/>
      <c r="C14" s="160"/>
      <c r="D14" s="140"/>
      <c r="E14" s="172"/>
      <c r="F14" s="160"/>
      <c r="G14" s="160"/>
      <c r="H14" s="160"/>
      <c r="I14" s="160"/>
      <c r="J14" s="160"/>
      <c r="N14" s="120"/>
      <c r="P14" s="155"/>
      <c r="Q14" s="155"/>
    </row>
    <row r="15" spans="2:18" ht="14.25">
      <c r="B15" s="662" t="s">
        <v>82</v>
      </c>
      <c r="C15" s="663" t="s">
        <v>34</v>
      </c>
      <c r="D15" s="664" t="s">
        <v>85</v>
      </c>
      <c r="E15" s="666" t="s">
        <v>80</v>
      </c>
      <c r="F15" s="669" t="s">
        <v>134</v>
      </c>
      <c r="G15" s="669"/>
      <c r="H15" s="669"/>
      <c r="I15" s="669"/>
      <c r="J15" s="662"/>
      <c r="K15" s="662"/>
      <c r="L15" s="188"/>
      <c r="M15" s="188"/>
      <c r="N15" s="232"/>
    </row>
    <row r="16" spans="2:18" ht="14.25">
      <c r="B16" s="662"/>
      <c r="C16" s="663"/>
      <c r="D16" s="665"/>
      <c r="E16" s="667"/>
      <c r="F16" s="669"/>
      <c r="G16" s="669"/>
      <c r="H16" s="669"/>
      <c r="I16" s="669"/>
      <c r="J16" s="662"/>
      <c r="K16" s="662"/>
      <c r="L16" s="188"/>
      <c r="M16" s="188"/>
      <c r="N16" s="232"/>
    </row>
    <row r="17" spans="2:16" ht="15" thickBot="1">
      <c r="B17" s="662"/>
      <c r="C17" s="663"/>
      <c r="D17" s="148" t="s">
        <v>86</v>
      </c>
      <c r="E17" s="668"/>
      <c r="F17" s="669"/>
      <c r="G17" s="669"/>
      <c r="H17" s="669"/>
      <c r="I17" s="669"/>
      <c r="J17" s="662"/>
      <c r="K17" s="662"/>
      <c r="L17" s="188"/>
      <c r="M17" s="188"/>
      <c r="N17" s="232"/>
    </row>
    <row r="18" spans="2:16" s="173" customFormat="1" ht="18" customHeight="1">
      <c r="B18" s="286">
        <v>1</v>
      </c>
      <c r="C18" s="287" t="str">
        <f>Data!D15</f>
        <v>ALIVFIA SAFARIAH ASARI</v>
      </c>
      <c r="D18" s="286">
        <f>'DafNil-UH'!D20</f>
        <v>780</v>
      </c>
      <c r="E18" s="288">
        <f>'DafNil-UH'!E20</f>
        <v>86.666666666666671</v>
      </c>
      <c r="F18" s="704" t="str">
        <f>'DafNil-UH'!F20</f>
        <v>Tuntas</v>
      </c>
      <c r="G18" s="704"/>
      <c r="H18" s="704"/>
      <c r="I18" s="704"/>
      <c r="J18" s="704"/>
      <c r="K18" s="704"/>
      <c r="L18" s="188"/>
      <c r="M18" s="188"/>
      <c r="N18" s="539"/>
      <c r="O18" s="540"/>
      <c r="P18" s="541"/>
    </row>
    <row r="19" spans="2:16" s="173" customFormat="1" ht="18" customHeight="1" thickBot="1">
      <c r="B19" s="289">
        <v>2</v>
      </c>
      <c r="C19" s="290" t="str">
        <f>Data!D16</f>
        <v>ALLIFA WIFIANI AUGUSTIA</v>
      </c>
      <c r="D19" s="289">
        <f>'DafNil-UH'!D21</f>
        <v>790</v>
      </c>
      <c r="E19" s="291">
        <f>'DafNil-UH'!E21</f>
        <v>87.777777777777771</v>
      </c>
      <c r="F19" s="703" t="str">
        <f>'DafNil-UH'!F21</f>
        <v>Tuntas</v>
      </c>
      <c r="G19" s="703"/>
      <c r="H19" s="703"/>
      <c r="I19" s="703"/>
      <c r="J19" s="703"/>
      <c r="K19" s="703"/>
      <c r="L19" s="188"/>
      <c r="M19" s="188"/>
      <c r="N19" s="542"/>
      <c r="O19" s="543"/>
      <c r="P19" s="544"/>
    </row>
    <row r="20" spans="2:16" s="173" customFormat="1" ht="18" customHeight="1">
      <c r="B20" s="289">
        <v>3</v>
      </c>
      <c r="C20" s="290" t="str">
        <f>Data!D17</f>
        <v>ANNISA OKTADEA MARSELINA</v>
      </c>
      <c r="D20" s="289">
        <f>'DafNil-UH'!D22</f>
        <v>780</v>
      </c>
      <c r="E20" s="291">
        <f>'DafNil-UH'!E22</f>
        <v>86.666666666666671</v>
      </c>
      <c r="F20" s="703" t="str">
        <f>'DafNil-UH'!F22</f>
        <v>Tuntas</v>
      </c>
      <c r="G20" s="703"/>
      <c r="H20" s="703"/>
      <c r="I20" s="703"/>
      <c r="J20" s="703"/>
      <c r="K20" s="703"/>
      <c r="L20" s="188"/>
      <c r="M20" s="188"/>
      <c r="N20" s="233"/>
    </row>
    <row r="21" spans="2:16" s="173" customFormat="1" ht="18" customHeight="1">
      <c r="B21" s="289">
        <v>4</v>
      </c>
      <c r="C21" s="290" t="str">
        <f>Data!D18</f>
        <v>ARNETA JAMMIANTI</v>
      </c>
      <c r="D21" s="289">
        <f>'DafNil-UH'!D23</f>
        <v>630</v>
      </c>
      <c r="E21" s="291">
        <f>'DafNil-UH'!E23</f>
        <v>70</v>
      </c>
      <c r="F21" s="703" t="str">
        <f>'DafNil-UH'!F23</f>
        <v>Belum Tuntas, Harus Mengulang</v>
      </c>
      <c r="G21" s="703"/>
      <c r="H21" s="703"/>
      <c r="I21" s="703"/>
      <c r="J21" s="703"/>
      <c r="K21" s="703"/>
      <c r="L21" s="188"/>
      <c r="M21" s="188"/>
      <c r="N21" s="233"/>
    </row>
    <row r="22" spans="2:16" s="173" customFormat="1" ht="18" customHeight="1">
      <c r="B22" s="289">
        <v>5</v>
      </c>
      <c r="C22" s="290" t="str">
        <f>Data!D19</f>
        <v>ASRI PUJI RAHAYU</v>
      </c>
      <c r="D22" s="289">
        <f>'DafNil-UH'!D24</f>
        <v>810</v>
      </c>
      <c r="E22" s="291">
        <f>'DafNil-UH'!E24</f>
        <v>90</v>
      </c>
      <c r="F22" s="703" t="str">
        <f>'DafNil-UH'!F24</f>
        <v>Tuntas</v>
      </c>
      <c r="G22" s="703"/>
      <c r="H22" s="703"/>
      <c r="I22" s="703"/>
      <c r="J22" s="703"/>
      <c r="K22" s="703"/>
      <c r="L22" s="188"/>
      <c r="M22" s="188"/>
      <c r="N22" s="233"/>
    </row>
    <row r="23" spans="2:16" s="173" customFormat="1" ht="18" customHeight="1">
      <c r="B23" s="289">
        <v>6</v>
      </c>
      <c r="C23" s="290" t="str">
        <f>Data!D20</f>
        <v>AULA ULFA FEBRIANI</v>
      </c>
      <c r="D23" s="289">
        <f>'DafNil-UH'!D25</f>
        <v>640</v>
      </c>
      <c r="E23" s="291">
        <f>'DafNil-UH'!E25</f>
        <v>71.111111111111114</v>
      </c>
      <c r="F23" s="703" t="str">
        <f>'DafNil-UH'!F25</f>
        <v>Belum Tuntas, Harus Mengulang</v>
      </c>
      <c r="G23" s="703"/>
      <c r="H23" s="703"/>
      <c r="I23" s="703"/>
      <c r="J23" s="703"/>
      <c r="K23" s="703"/>
      <c r="L23" s="188"/>
      <c r="M23" s="188"/>
      <c r="N23" s="233"/>
    </row>
    <row r="24" spans="2:16" s="173" customFormat="1" ht="18" customHeight="1">
      <c r="B24" s="289">
        <v>7</v>
      </c>
      <c r="C24" s="290" t="str">
        <f>Data!D21</f>
        <v>DEFFANY NURKHALISHAH</v>
      </c>
      <c r="D24" s="289">
        <f>'DafNil-UH'!D26</f>
        <v>780</v>
      </c>
      <c r="E24" s="291">
        <f>'DafNil-UH'!E26</f>
        <v>86.666666666666671</v>
      </c>
      <c r="F24" s="703" t="str">
        <f>'DafNil-UH'!F26</f>
        <v>Tuntas</v>
      </c>
      <c r="G24" s="703"/>
      <c r="H24" s="703"/>
      <c r="I24" s="703"/>
      <c r="J24" s="703"/>
      <c r="K24" s="703"/>
      <c r="L24" s="188"/>
      <c r="M24" s="188"/>
      <c r="N24" s="233"/>
    </row>
    <row r="25" spans="2:16" s="173" customFormat="1" ht="18" customHeight="1">
      <c r="B25" s="289">
        <v>8</v>
      </c>
      <c r="C25" s="290" t="str">
        <f>Data!D22</f>
        <v>DELFITRIA SITUMEANG</v>
      </c>
      <c r="D25" s="289">
        <f>'DafNil-UH'!D27</f>
        <v>800</v>
      </c>
      <c r="E25" s="291">
        <f>'DafNil-UH'!E27</f>
        <v>88.888888888888886</v>
      </c>
      <c r="F25" s="703" t="str">
        <f>'DafNil-UH'!F27</f>
        <v>Tuntas</v>
      </c>
      <c r="G25" s="703"/>
      <c r="H25" s="703"/>
      <c r="I25" s="703"/>
      <c r="J25" s="703"/>
      <c r="K25" s="703"/>
      <c r="L25" s="188"/>
      <c r="M25" s="188"/>
      <c r="N25" s="705" t="s">
        <v>216</v>
      </c>
    </row>
    <row r="26" spans="2:16" s="173" customFormat="1" ht="18" customHeight="1">
      <c r="B26" s="289">
        <v>9</v>
      </c>
      <c r="C26" s="290" t="str">
        <f>Data!D23</f>
        <v>DEVI SRIHAYATI YULIANI</v>
      </c>
      <c r="D26" s="289">
        <f>'DafNil-UH'!D28</f>
        <v>780</v>
      </c>
      <c r="E26" s="291">
        <f>'DafNil-UH'!E28</f>
        <v>86.666666666666671</v>
      </c>
      <c r="F26" s="703" t="str">
        <f>'DafNil-UH'!F28</f>
        <v>Tuntas</v>
      </c>
      <c r="G26" s="703"/>
      <c r="H26" s="703"/>
      <c r="I26" s="703"/>
      <c r="J26" s="703"/>
      <c r="K26" s="703"/>
      <c r="L26" s="188"/>
      <c r="M26" s="188"/>
      <c r="N26" s="706"/>
    </row>
    <row r="27" spans="2:16" s="173" customFormat="1" ht="18" customHeight="1">
      <c r="B27" s="289">
        <v>10</v>
      </c>
      <c r="C27" s="290" t="str">
        <f>Data!D24</f>
        <v>DISTY NURUL IZZATY</v>
      </c>
      <c r="D27" s="289">
        <f>'DafNil-UH'!D29</f>
        <v>800</v>
      </c>
      <c r="E27" s="291">
        <f>'DafNil-UH'!E29</f>
        <v>88.888888888888886</v>
      </c>
      <c r="F27" s="703" t="str">
        <f>'DafNil-UH'!F29</f>
        <v>Tuntas</v>
      </c>
      <c r="G27" s="703"/>
      <c r="H27" s="703"/>
      <c r="I27" s="703"/>
      <c r="J27" s="703"/>
      <c r="K27" s="703"/>
      <c r="L27" s="188"/>
      <c r="M27" s="188"/>
      <c r="N27" s="706"/>
    </row>
    <row r="28" spans="2:16" s="173" customFormat="1" ht="18" customHeight="1">
      <c r="B28" s="289">
        <v>11</v>
      </c>
      <c r="C28" s="290" t="str">
        <f>Data!D25</f>
        <v>DWI ANGGRAENI</v>
      </c>
      <c r="D28" s="289">
        <f>'DafNil-UH'!D30</f>
        <v>790</v>
      </c>
      <c r="E28" s="291">
        <f>'DafNil-UH'!E30</f>
        <v>87.777777777777771</v>
      </c>
      <c r="F28" s="703" t="str">
        <f>'DafNil-UH'!F30</f>
        <v>Tuntas</v>
      </c>
      <c r="G28" s="703"/>
      <c r="H28" s="703"/>
      <c r="I28" s="703"/>
      <c r="J28" s="703"/>
      <c r="K28" s="703"/>
      <c r="L28" s="188"/>
      <c r="M28" s="188"/>
      <c r="N28" s="706"/>
    </row>
    <row r="29" spans="2:16" s="173" customFormat="1" ht="18" customHeight="1" thickBot="1">
      <c r="B29" s="289">
        <v>12</v>
      </c>
      <c r="C29" s="290" t="str">
        <f>Data!D26</f>
        <v>FANY NUR AFIENA KHOERUNNISA</v>
      </c>
      <c r="D29" s="289">
        <f>'DafNil-UH'!D31</f>
        <v>820</v>
      </c>
      <c r="E29" s="291">
        <f>'DafNil-UH'!E31</f>
        <v>91.111111111111114</v>
      </c>
      <c r="F29" s="703" t="str">
        <f>'DafNil-UH'!F31</f>
        <v>Tuntas</v>
      </c>
      <c r="G29" s="703"/>
      <c r="H29" s="703"/>
      <c r="I29" s="703"/>
      <c r="J29" s="703"/>
      <c r="K29" s="703"/>
      <c r="L29" s="188"/>
      <c r="M29" s="188"/>
      <c r="N29" s="233"/>
    </row>
    <row r="30" spans="2:16" s="173" customFormat="1" ht="18" customHeight="1">
      <c r="B30" s="289">
        <v>13</v>
      </c>
      <c r="C30" s="290" t="str">
        <f>Data!D27</f>
        <v>FEBBY NOVELLIYANTI EFFENDI</v>
      </c>
      <c r="D30" s="289">
        <f>'DafNil-UH'!D32</f>
        <v>790</v>
      </c>
      <c r="E30" s="291">
        <f>'DafNil-UH'!E32</f>
        <v>87.777777777777771</v>
      </c>
      <c r="F30" s="703" t="str">
        <f>'DafNil-UH'!F32</f>
        <v>Tuntas</v>
      </c>
      <c r="G30" s="703"/>
      <c r="H30" s="703"/>
      <c r="I30" s="703"/>
      <c r="J30" s="703"/>
      <c r="K30" s="703"/>
      <c r="L30" s="188"/>
      <c r="M30" s="188"/>
      <c r="N30" s="707" t="s">
        <v>165</v>
      </c>
    </row>
    <row r="31" spans="2:16" s="173" customFormat="1" ht="18" customHeight="1" thickBot="1">
      <c r="B31" s="289">
        <v>14</v>
      </c>
      <c r="C31" s="290" t="str">
        <f>Data!D28</f>
        <v>FIRDA AULIA NAFISAH</v>
      </c>
      <c r="D31" s="289">
        <f>'DafNil-UH'!D33</f>
        <v>790</v>
      </c>
      <c r="E31" s="291">
        <f>'DafNil-UH'!E33</f>
        <v>87.777777777777771</v>
      </c>
      <c r="F31" s="703" t="str">
        <f>'DafNil-UH'!F33</f>
        <v>Tuntas</v>
      </c>
      <c r="G31" s="703"/>
      <c r="H31" s="703"/>
      <c r="I31" s="703"/>
      <c r="J31" s="703"/>
      <c r="K31" s="703"/>
      <c r="L31" s="188"/>
      <c r="M31" s="188"/>
      <c r="N31" s="708"/>
    </row>
    <row r="32" spans="2:16" s="173" customFormat="1" ht="18" customHeight="1">
      <c r="B32" s="289">
        <v>15</v>
      </c>
      <c r="C32" s="290" t="str">
        <f>Data!D29</f>
        <v>HANIFAH</v>
      </c>
      <c r="D32" s="289">
        <f>'DafNil-UH'!D34</f>
        <v>700</v>
      </c>
      <c r="E32" s="291">
        <f>'DafNil-UH'!E34</f>
        <v>77.777777777777786</v>
      </c>
      <c r="F32" s="703" t="str">
        <f>'DafNil-UH'!F34</f>
        <v>Tuntas</v>
      </c>
      <c r="G32" s="703"/>
      <c r="H32" s="703"/>
      <c r="I32" s="703"/>
      <c r="J32" s="703"/>
      <c r="K32" s="703"/>
      <c r="L32" s="188"/>
      <c r="M32" s="188"/>
      <c r="N32" s="233"/>
    </row>
    <row r="33" spans="2:14" s="173" customFormat="1" ht="18" customHeight="1">
      <c r="B33" s="289">
        <v>16</v>
      </c>
      <c r="C33" s="290" t="str">
        <f>Data!D30</f>
        <v>IRENA ALVIONITA</v>
      </c>
      <c r="D33" s="289">
        <f>'DafNil-UH'!D35</f>
        <v>800</v>
      </c>
      <c r="E33" s="291">
        <f>'DafNil-UH'!E35</f>
        <v>88.888888888888886</v>
      </c>
      <c r="F33" s="703" t="str">
        <f>'DafNil-UH'!F35</f>
        <v>Tuntas</v>
      </c>
      <c r="G33" s="703"/>
      <c r="H33" s="703"/>
      <c r="I33" s="703"/>
      <c r="J33" s="703"/>
      <c r="K33" s="703"/>
      <c r="L33" s="188"/>
      <c r="M33" s="188"/>
      <c r="N33" s="392"/>
    </row>
    <row r="34" spans="2:14" s="173" customFormat="1" ht="18" customHeight="1">
      <c r="B34" s="289">
        <v>17</v>
      </c>
      <c r="C34" s="290" t="str">
        <f>Data!D31</f>
        <v>JESIKA SRI MULYANI</v>
      </c>
      <c r="D34" s="289">
        <f>'DafNil-UH'!D36</f>
        <v>790</v>
      </c>
      <c r="E34" s="291">
        <f>'DafNil-UH'!E36</f>
        <v>87.777777777777771</v>
      </c>
      <c r="F34" s="703" t="str">
        <f>'DafNil-UH'!F36</f>
        <v>Tuntas</v>
      </c>
      <c r="G34" s="703"/>
      <c r="H34" s="703"/>
      <c r="I34" s="703"/>
      <c r="J34" s="703"/>
      <c r="K34" s="703"/>
      <c r="L34" s="188"/>
      <c r="M34" s="188"/>
      <c r="N34" s="393"/>
    </row>
    <row r="35" spans="2:14" s="173" customFormat="1" ht="18" customHeight="1">
      <c r="B35" s="289">
        <v>18</v>
      </c>
      <c r="C35" s="290" t="str">
        <f>Data!D32</f>
        <v>KIRANA PASYA MAZAYA</v>
      </c>
      <c r="D35" s="289">
        <f>'DafNil-UH'!D37</f>
        <v>790</v>
      </c>
      <c r="E35" s="291">
        <f>'DafNil-UH'!E37</f>
        <v>87.777777777777771</v>
      </c>
      <c r="F35" s="703" t="str">
        <f>'DafNil-UH'!F37</f>
        <v>Tuntas</v>
      </c>
      <c r="G35" s="703"/>
      <c r="H35" s="703"/>
      <c r="I35" s="703"/>
      <c r="J35" s="703"/>
      <c r="K35" s="703"/>
      <c r="L35" s="188"/>
      <c r="M35" s="188"/>
      <c r="N35" s="393"/>
    </row>
    <row r="36" spans="2:14" s="173" customFormat="1" ht="18" customHeight="1">
      <c r="B36" s="289">
        <v>19</v>
      </c>
      <c r="C36" s="290" t="str">
        <f>Data!D33</f>
        <v>LISBETH AULIA PANJAITAN</v>
      </c>
      <c r="D36" s="289">
        <f>'DafNil-UH'!D38</f>
        <v>630</v>
      </c>
      <c r="E36" s="291">
        <f>'DafNil-UH'!E38</f>
        <v>70</v>
      </c>
      <c r="F36" s="703" t="str">
        <f>'DafNil-UH'!F38</f>
        <v>Belum Tuntas, Harus Mengulang</v>
      </c>
      <c r="G36" s="703"/>
      <c r="H36" s="703"/>
      <c r="I36" s="703"/>
      <c r="J36" s="703"/>
      <c r="K36" s="703"/>
      <c r="L36" s="188"/>
      <c r="M36" s="188"/>
      <c r="N36" s="393"/>
    </row>
    <row r="37" spans="2:14" s="173" customFormat="1" ht="18" customHeight="1">
      <c r="B37" s="289">
        <v>20</v>
      </c>
      <c r="C37" s="290" t="str">
        <f>Data!D34</f>
        <v>LUCI SEPTIANTI</v>
      </c>
      <c r="D37" s="289">
        <f>'DafNil-UH'!D39</f>
        <v>780</v>
      </c>
      <c r="E37" s="291">
        <f>'DafNil-UH'!E39</f>
        <v>86.666666666666671</v>
      </c>
      <c r="F37" s="703" t="str">
        <f>'DafNil-UH'!F39</f>
        <v>Tuntas</v>
      </c>
      <c r="G37" s="703"/>
      <c r="H37" s="703"/>
      <c r="I37" s="703"/>
      <c r="J37" s="703"/>
      <c r="K37" s="703"/>
      <c r="L37" s="188"/>
      <c r="M37" s="188"/>
      <c r="N37" s="394"/>
    </row>
    <row r="38" spans="2:14" s="173" customFormat="1" ht="18" customHeight="1">
      <c r="B38" s="289">
        <v>21</v>
      </c>
      <c r="C38" s="290" t="str">
        <f>Data!D35</f>
        <v>MELIDA INDRIANI</v>
      </c>
      <c r="D38" s="289">
        <f>'DafNil-UH'!D40</f>
        <v>800</v>
      </c>
      <c r="E38" s="291">
        <f>'DafNil-UH'!E40</f>
        <v>88.888888888888886</v>
      </c>
      <c r="F38" s="703" t="str">
        <f>'DafNil-UH'!F40</f>
        <v>Tuntas</v>
      </c>
      <c r="G38" s="703"/>
      <c r="H38" s="703"/>
      <c r="I38" s="703"/>
      <c r="J38" s="703"/>
      <c r="K38" s="703"/>
      <c r="L38" s="188"/>
      <c r="M38" s="188"/>
      <c r="N38" s="394"/>
    </row>
    <row r="39" spans="2:14" s="173" customFormat="1" ht="18" customHeight="1">
      <c r="B39" s="289">
        <v>22</v>
      </c>
      <c r="C39" s="290" t="str">
        <f>Data!D36</f>
        <v>MOHAMAD ALIF WARNEDI</v>
      </c>
      <c r="D39" s="289">
        <f>'DafNil-UH'!D41</f>
        <v>630</v>
      </c>
      <c r="E39" s="291">
        <f>'DafNil-UH'!E41</f>
        <v>70</v>
      </c>
      <c r="F39" s="703" t="str">
        <f>'DafNil-UH'!F41</f>
        <v>Belum Tuntas, Harus Mengulang</v>
      </c>
      <c r="G39" s="703"/>
      <c r="H39" s="703"/>
      <c r="I39" s="703"/>
      <c r="J39" s="703"/>
      <c r="K39" s="703"/>
      <c r="L39" s="188"/>
      <c r="M39" s="188"/>
      <c r="N39" s="394"/>
    </row>
    <row r="40" spans="2:14" s="173" customFormat="1" ht="18" customHeight="1">
      <c r="B40" s="289">
        <v>23</v>
      </c>
      <c r="C40" s="290" t="str">
        <f>Data!D37</f>
        <v>NABILAH KHAZNAH SHAHAB</v>
      </c>
      <c r="D40" s="289">
        <f>'DafNil-UH'!D42</f>
        <v>790</v>
      </c>
      <c r="E40" s="291">
        <f>'DafNil-UH'!E42</f>
        <v>87.777777777777771</v>
      </c>
      <c r="F40" s="703" t="str">
        <f>'DafNil-UH'!F42</f>
        <v>Tuntas</v>
      </c>
      <c r="G40" s="703"/>
      <c r="H40" s="703"/>
      <c r="I40" s="703"/>
      <c r="J40" s="703"/>
      <c r="K40" s="703"/>
      <c r="L40" s="188"/>
      <c r="M40" s="188"/>
      <c r="N40" s="394"/>
    </row>
    <row r="41" spans="2:14" s="173" customFormat="1" ht="18" customHeight="1">
      <c r="B41" s="289">
        <v>24</v>
      </c>
      <c r="C41" s="290" t="str">
        <f>Data!D38</f>
        <v>NADYA NURFADILLA</v>
      </c>
      <c r="D41" s="289">
        <f>'DafNil-UH'!D43</f>
        <v>810</v>
      </c>
      <c r="E41" s="291">
        <f>'DafNil-UH'!E43</f>
        <v>90</v>
      </c>
      <c r="F41" s="703" t="str">
        <f>'DafNil-UH'!F43</f>
        <v>Tuntas</v>
      </c>
      <c r="G41" s="703"/>
      <c r="H41" s="703"/>
      <c r="I41" s="703"/>
      <c r="J41" s="703"/>
      <c r="K41" s="703"/>
      <c r="L41" s="188"/>
      <c r="M41" s="188"/>
      <c r="N41" s="394"/>
    </row>
    <row r="42" spans="2:14" s="173" customFormat="1" ht="18" customHeight="1">
      <c r="B42" s="289">
        <v>25</v>
      </c>
      <c r="C42" s="290" t="str">
        <f>Data!D39</f>
        <v>NENG TRISNAWATI</v>
      </c>
      <c r="D42" s="289">
        <f>'DafNil-UH'!D44</f>
        <v>630</v>
      </c>
      <c r="E42" s="291">
        <f>'DafNil-UH'!E44</f>
        <v>70</v>
      </c>
      <c r="F42" s="703" t="str">
        <f>'DafNil-UH'!F44</f>
        <v>Belum Tuntas, Harus Mengulang</v>
      </c>
      <c r="G42" s="703"/>
      <c r="H42" s="703"/>
      <c r="I42" s="703"/>
      <c r="J42" s="703"/>
      <c r="K42" s="703"/>
      <c r="L42" s="188"/>
      <c r="M42" s="188"/>
      <c r="N42" s="394"/>
    </row>
    <row r="43" spans="2:14" s="173" customFormat="1" ht="18" customHeight="1">
      <c r="B43" s="289">
        <v>26</v>
      </c>
      <c r="C43" s="290" t="str">
        <f>Data!D40</f>
        <v>RATU PUTRI SEPHIA</v>
      </c>
      <c r="D43" s="289">
        <f>'DafNil-UH'!D45</f>
        <v>730</v>
      </c>
      <c r="E43" s="291">
        <f>'DafNil-UH'!E45</f>
        <v>81.111111111111114</v>
      </c>
      <c r="F43" s="703" t="str">
        <f>'DafNil-UH'!F45</f>
        <v>Tuntas</v>
      </c>
      <c r="G43" s="703"/>
      <c r="H43" s="703"/>
      <c r="I43" s="703"/>
      <c r="J43" s="703"/>
      <c r="K43" s="703"/>
      <c r="L43" s="188"/>
      <c r="M43" s="188"/>
      <c r="N43" s="394"/>
    </row>
    <row r="44" spans="2:14" s="173" customFormat="1" ht="18" customHeight="1">
      <c r="B44" s="289">
        <v>27</v>
      </c>
      <c r="C44" s="290" t="str">
        <f>Data!D41</f>
        <v>RENA IRMA YUNIAR</v>
      </c>
      <c r="D44" s="289">
        <f>'DafNil-UH'!D46</f>
        <v>800</v>
      </c>
      <c r="E44" s="291">
        <f>'DafNil-UH'!E46</f>
        <v>88.888888888888886</v>
      </c>
      <c r="F44" s="703" t="str">
        <f>'DafNil-UH'!F46</f>
        <v>Tuntas</v>
      </c>
      <c r="G44" s="703"/>
      <c r="H44" s="703"/>
      <c r="I44" s="703"/>
      <c r="J44" s="703"/>
      <c r="K44" s="703"/>
      <c r="L44" s="188"/>
      <c r="M44" s="188"/>
      <c r="N44" s="394"/>
    </row>
    <row r="45" spans="2:14" s="173" customFormat="1" ht="18" customHeight="1">
      <c r="B45" s="289">
        <v>28</v>
      </c>
      <c r="C45" s="290" t="str">
        <f>Data!D42</f>
        <v>RIRIN SAFITRI</v>
      </c>
      <c r="D45" s="289">
        <f>'DafNil-UH'!D47</f>
        <v>820</v>
      </c>
      <c r="E45" s="291">
        <f>'DafNil-UH'!E47</f>
        <v>91.111111111111114</v>
      </c>
      <c r="F45" s="703" t="str">
        <f>'DafNil-UH'!F47</f>
        <v>Tuntas</v>
      </c>
      <c r="G45" s="703"/>
      <c r="H45" s="703"/>
      <c r="I45" s="703"/>
      <c r="J45" s="703"/>
      <c r="K45" s="703"/>
      <c r="L45" s="188"/>
      <c r="M45" s="188"/>
      <c r="N45" s="394"/>
    </row>
    <row r="46" spans="2:14" s="173" customFormat="1" ht="18" customHeight="1">
      <c r="B46" s="289">
        <v>29</v>
      </c>
      <c r="C46" s="290" t="str">
        <f>Data!D43</f>
        <v>RISKE RAHMANI AZMI YUNIAWAN</v>
      </c>
      <c r="D46" s="289">
        <f>'DafNil-UH'!D48</f>
        <v>630</v>
      </c>
      <c r="E46" s="291">
        <f>'DafNil-UH'!E48</f>
        <v>70</v>
      </c>
      <c r="F46" s="703" t="str">
        <f>'DafNil-UH'!F48</f>
        <v>Belum Tuntas, Harus Mengulang</v>
      </c>
      <c r="G46" s="703"/>
      <c r="H46" s="703"/>
      <c r="I46" s="703"/>
      <c r="J46" s="703"/>
      <c r="K46" s="703"/>
      <c r="L46" s="188"/>
      <c r="M46" s="188"/>
      <c r="N46" s="394"/>
    </row>
    <row r="47" spans="2:14" s="173" customFormat="1" ht="18" customHeight="1">
      <c r="B47" s="289">
        <v>30</v>
      </c>
      <c r="C47" s="290" t="str">
        <f>Data!D44</f>
        <v>RIZKI NURSAKINAH</v>
      </c>
      <c r="D47" s="289">
        <f>'DafNil-UH'!D49</f>
        <v>790</v>
      </c>
      <c r="E47" s="291">
        <f>'DafNil-UH'!E49</f>
        <v>87.777777777777771</v>
      </c>
      <c r="F47" s="703" t="str">
        <f>'DafNil-UH'!F49</f>
        <v>Tuntas</v>
      </c>
      <c r="G47" s="703"/>
      <c r="H47" s="703"/>
      <c r="I47" s="703"/>
      <c r="J47" s="703"/>
      <c r="K47" s="703"/>
      <c r="L47" s="188"/>
      <c r="M47" s="188"/>
      <c r="N47" s="233"/>
    </row>
    <row r="48" spans="2:14" s="173" customFormat="1" ht="18" customHeight="1">
      <c r="B48" s="289">
        <v>31</v>
      </c>
      <c r="C48" s="290" t="str">
        <f>Data!D45</f>
        <v>SHALZA DIAN PUTRI</v>
      </c>
      <c r="D48" s="289">
        <f>'DafNil-UH'!D50</f>
        <v>800</v>
      </c>
      <c r="E48" s="291">
        <f>'DafNil-UH'!E50</f>
        <v>88.888888888888886</v>
      </c>
      <c r="F48" s="703" t="str">
        <f>'DafNil-UH'!F50</f>
        <v>Tuntas</v>
      </c>
      <c r="G48" s="703"/>
      <c r="H48" s="703"/>
      <c r="I48" s="703"/>
      <c r="J48" s="703"/>
      <c r="K48" s="703"/>
      <c r="L48" s="188"/>
      <c r="M48" s="188"/>
      <c r="N48" s="233"/>
    </row>
    <row r="49" spans="2:14" s="173" customFormat="1" ht="18" customHeight="1">
      <c r="B49" s="289">
        <v>32</v>
      </c>
      <c r="C49" s="290" t="str">
        <f>Data!D46</f>
        <v>SITI FAUZIAH AZMI</v>
      </c>
      <c r="D49" s="289">
        <f>'DafNil-UH'!D51</f>
        <v>780</v>
      </c>
      <c r="E49" s="291">
        <f>'DafNil-UH'!E51</f>
        <v>86.666666666666671</v>
      </c>
      <c r="F49" s="703" t="str">
        <f>'DafNil-UH'!F51</f>
        <v>Tuntas</v>
      </c>
      <c r="G49" s="703"/>
      <c r="H49" s="703"/>
      <c r="I49" s="703"/>
      <c r="J49" s="703"/>
      <c r="K49" s="703"/>
      <c r="L49" s="188"/>
      <c r="M49" s="188"/>
      <c r="N49" s="233"/>
    </row>
    <row r="50" spans="2:14" s="173" customFormat="1" ht="18" customHeight="1">
      <c r="B50" s="289">
        <v>33</v>
      </c>
      <c r="C50" s="290" t="str">
        <f>Data!D47</f>
        <v>SITI MAYANG ALVINITA</v>
      </c>
      <c r="D50" s="289">
        <f>'DafNil-UH'!D52</f>
        <v>800</v>
      </c>
      <c r="E50" s="291">
        <f>'DafNil-UH'!E52</f>
        <v>88.888888888888886</v>
      </c>
      <c r="F50" s="703" t="str">
        <f>'DafNil-UH'!F52</f>
        <v>Tuntas</v>
      </c>
      <c r="G50" s="703"/>
      <c r="H50" s="703"/>
      <c r="I50" s="703"/>
      <c r="J50" s="703"/>
      <c r="K50" s="703"/>
      <c r="L50" s="188"/>
      <c r="M50" s="188"/>
      <c r="N50" s="395"/>
    </row>
    <row r="51" spans="2:14" s="173" customFormat="1" ht="18" customHeight="1">
      <c r="B51" s="289">
        <v>34</v>
      </c>
      <c r="C51" s="290" t="str">
        <f>Data!D48</f>
        <v>TRI ARSILLA MIRANTI</v>
      </c>
      <c r="D51" s="289">
        <f>'DafNil-UH'!D53</f>
        <v>790</v>
      </c>
      <c r="E51" s="291">
        <f>'DafNil-UH'!E53</f>
        <v>87.777777777777771</v>
      </c>
      <c r="F51" s="703" t="str">
        <f>'DafNil-UH'!F53</f>
        <v>Tuntas</v>
      </c>
      <c r="G51" s="703"/>
      <c r="H51" s="703"/>
      <c r="I51" s="703"/>
      <c r="J51" s="703"/>
      <c r="K51" s="703"/>
      <c r="L51" s="188"/>
      <c r="M51" s="188"/>
      <c r="N51" s="709"/>
    </row>
    <row r="52" spans="2:14" s="173" customFormat="1" ht="18" customHeight="1">
      <c r="B52" s="289">
        <v>35</v>
      </c>
      <c r="C52" s="290" t="str">
        <f>Data!D49</f>
        <v>WIDA SARAH NUR AZKIA</v>
      </c>
      <c r="D52" s="289">
        <f>'DafNil-UH'!D54</f>
        <v>800</v>
      </c>
      <c r="E52" s="291">
        <f>'DafNil-UH'!E54</f>
        <v>88.888888888888886</v>
      </c>
      <c r="F52" s="703" t="str">
        <f>'DafNil-UH'!F54</f>
        <v>Tuntas</v>
      </c>
      <c r="G52" s="703"/>
      <c r="H52" s="703"/>
      <c r="I52" s="703"/>
      <c r="J52" s="703"/>
      <c r="K52" s="703"/>
      <c r="L52" s="188"/>
      <c r="M52" s="188"/>
      <c r="N52" s="709"/>
    </row>
    <row r="53" spans="2:14" s="173" customFormat="1" ht="18" customHeight="1">
      <c r="B53" s="289">
        <v>36</v>
      </c>
      <c r="C53" s="290" t="str">
        <f>Data!D50</f>
        <v>YOGI AL RASYID</v>
      </c>
      <c r="D53" s="289">
        <f>'DafNil-UH'!D55</f>
        <v>810</v>
      </c>
      <c r="E53" s="291">
        <f>'DafNil-UH'!E55</f>
        <v>90</v>
      </c>
      <c r="F53" s="703" t="str">
        <f>'DafNil-UH'!F55</f>
        <v>Tuntas</v>
      </c>
      <c r="G53" s="703"/>
      <c r="H53" s="703"/>
      <c r="I53" s="703"/>
      <c r="J53" s="703"/>
      <c r="K53" s="703"/>
      <c r="L53" s="188"/>
      <c r="M53" s="188"/>
      <c r="N53" s="709"/>
    </row>
    <row r="54" spans="2:14" s="173" customFormat="1" ht="18" customHeight="1">
      <c r="B54" s="289">
        <v>37</v>
      </c>
      <c r="C54" s="290" t="str">
        <f>Data!D51</f>
        <v>ZAHRA NADIRA KAMILLA</v>
      </c>
      <c r="D54" s="289">
        <f>'DafNil-UH'!D56</f>
        <v>790</v>
      </c>
      <c r="E54" s="291">
        <f>'DafNil-UH'!E56</f>
        <v>87.777777777777771</v>
      </c>
      <c r="F54" s="703" t="str">
        <f>'DafNil-UH'!F56</f>
        <v>Tuntas</v>
      </c>
      <c r="G54" s="703"/>
      <c r="H54" s="703"/>
      <c r="I54" s="703"/>
      <c r="J54" s="703"/>
      <c r="K54" s="703"/>
      <c r="L54" s="188"/>
      <c r="M54" s="188"/>
      <c r="N54" s="709"/>
    </row>
    <row r="55" spans="2:14" s="173" customFormat="1" ht="18" customHeight="1">
      <c r="B55" s="289">
        <v>38</v>
      </c>
      <c r="C55" s="290">
        <f>Data!D52</f>
        <v>0</v>
      </c>
      <c r="D55" s="289" t="str">
        <f>'DafNil-UH'!D57</f>
        <v/>
      </c>
      <c r="E55" s="291" t="str">
        <f>'DafNil-UH'!E57</f>
        <v/>
      </c>
      <c r="F55" s="703" t="str">
        <f>'DafNil-UH'!F57</f>
        <v/>
      </c>
      <c r="G55" s="703"/>
      <c r="H55" s="703"/>
      <c r="I55" s="703"/>
      <c r="J55" s="703"/>
      <c r="K55" s="703"/>
      <c r="L55" s="188"/>
      <c r="M55" s="188"/>
      <c r="N55" s="233"/>
    </row>
    <row r="56" spans="2:14" s="173" customFormat="1" ht="18" customHeight="1">
      <c r="B56" s="289">
        <v>39</v>
      </c>
      <c r="C56" s="290">
        <f>Data!D53</f>
        <v>0</v>
      </c>
      <c r="D56" s="289" t="str">
        <f>'DafNil-UH'!D58</f>
        <v/>
      </c>
      <c r="E56" s="291" t="str">
        <f>'DafNil-UH'!E58</f>
        <v/>
      </c>
      <c r="F56" s="703" t="str">
        <f>'DafNil-UH'!F58</f>
        <v/>
      </c>
      <c r="G56" s="703"/>
      <c r="H56" s="703"/>
      <c r="I56" s="703"/>
      <c r="J56" s="703"/>
      <c r="K56" s="703"/>
      <c r="L56" s="188"/>
      <c r="M56" s="188"/>
      <c r="N56" s="233"/>
    </row>
    <row r="57" spans="2:14" s="173" customFormat="1" ht="18" customHeight="1">
      <c r="B57" s="289">
        <v>40</v>
      </c>
      <c r="C57" s="290">
        <f>Data!D54</f>
        <v>0</v>
      </c>
      <c r="D57" s="289" t="str">
        <f>'DafNil-UH'!D59</f>
        <v/>
      </c>
      <c r="E57" s="291" t="str">
        <f>'DafNil-UH'!E59</f>
        <v/>
      </c>
      <c r="F57" s="703" t="str">
        <f>'DafNil-UH'!F59</f>
        <v/>
      </c>
      <c r="G57" s="703"/>
      <c r="H57" s="703"/>
      <c r="I57" s="703"/>
      <c r="J57" s="703"/>
      <c r="K57" s="703"/>
      <c r="L57" s="188"/>
      <c r="M57" s="188"/>
      <c r="N57" s="233"/>
    </row>
    <row r="58" spans="2:14" s="173" customFormat="1" ht="18" customHeight="1">
      <c r="B58" s="289">
        <v>41</v>
      </c>
      <c r="C58" s="290">
        <f>Data!D55</f>
        <v>0</v>
      </c>
      <c r="D58" s="289" t="str">
        <f>'DafNil-UH'!D60</f>
        <v/>
      </c>
      <c r="E58" s="291" t="str">
        <f>'DafNil-UH'!E60</f>
        <v/>
      </c>
      <c r="F58" s="703" t="str">
        <f>'DafNil-UH'!F60</f>
        <v/>
      </c>
      <c r="G58" s="703"/>
      <c r="H58" s="703"/>
      <c r="I58" s="703"/>
      <c r="J58" s="703"/>
      <c r="K58" s="703"/>
      <c r="L58" s="188"/>
      <c r="M58" s="188"/>
      <c r="N58" s="233"/>
    </row>
    <row r="59" spans="2:14" s="173" customFormat="1" ht="18" customHeight="1">
      <c r="B59" s="289">
        <v>42</v>
      </c>
      <c r="C59" s="290">
        <f>Data!D56</f>
        <v>0</v>
      </c>
      <c r="D59" s="289" t="str">
        <f>'DafNil-UH'!D61</f>
        <v/>
      </c>
      <c r="E59" s="291" t="str">
        <f>'DafNil-UH'!E61</f>
        <v/>
      </c>
      <c r="F59" s="703" t="str">
        <f>'DafNil-UH'!F61</f>
        <v/>
      </c>
      <c r="G59" s="703"/>
      <c r="H59" s="703"/>
      <c r="I59" s="703"/>
      <c r="J59" s="703"/>
      <c r="K59" s="703"/>
      <c r="L59" s="188"/>
      <c r="M59" s="188"/>
      <c r="N59" s="233"/>
    </row>
    <row r="60" spans="2:14" s="173" customFormat="1" ht="18" customHeight="1">
      <c r="B60" s="289">
        <v>43</v>
      </c>
      <c r="C60" s="290">
        <f>Data!D57</f>
        <v>0</v>
      </c>
      <c r="D60" s="289" t="str">
        <f>'DafNil-UH'!D62</f>
        <v/>
      </c>
      <c r="E60" s="291" t="str">
        <f>'DafNil-UH'!E62</f>
        <v/>
      </c>
      <c r="F60" s="703" t="str">
        <f>'DafNil-UH'!F62</f>
        <v/>
      </c>
      <c r="G60" s="703"/>
      <c r="H60" s="703"/>
      <c r="I60" s="703"/>
      <c r="J60" s="703"/>
      <c r="K60" s="703"/>
      <c r="L60" s="188"/>
      <c r="M60" s="188"/>
      <c r="N60" s="233"/>
    </row>
    <row r="61" spans="2:14" s="173" customFormat="1" ht="18" customHeight="1">
      <c r="B61" s="289">
        <v>44</v>
      </c>
      <c r="C61" s="290">
        <f>Data!D58</f>
        <v>0</v>
      </c>
      <c r="D61" s="289" t="str">
        <f>'DafNil-UH'!D63</f>
        <v/>
      </c>
      <c r="E61" s="291" t="str">
        <f>'DafNil-UH'!E63</f>
        <v/>
      </c>
      <c r="F61" s="703" t="str">
        <f>'DafNil-UH'!F63</f>
        <v/>
      </c>
      <c r="G61" s="703"/>
      <c r="H61" s="703"/>
      <c r="I61" s="703"/>
      <c r="J61" s="703"/>
      <c r="K61" s="703"/>
      <c r="L61" s="188"/>
      <c r="M61" s="188"/>
      <c r="N61" s="233"/>
    </row>
    <row r="62" spans="2:14" s="173" customFormat="1" ht="18" customHeight="1">
      <c r="B62" s="289">
        <v>45</v>
      </c>
      <c r="C62" s="290">
        <f>Data!D59</f>
        <v>0</v>
      </c>
      <c r="D62" s="289" t="str">
        <f>'DafNil-UH'!D64</f>
        <v/>
      </c>
      <c r="E62" s="291" t="str">
        <f>'DafNil-UH'!E64</f>
        <v/>
      </c>
      <c r="F62" s="703" t="str">
        <f>'DafNil-UH'!F64</f>
        <v/>
      </c>
      <c r="G62" s="703"/>
      <c r="H62" s="703"/>
      <c r="I62" s="703"/>
      <c r="J62" s="703"/>
      <c r="K62" s="703"/>
      <c r="L62" s="188"/>
      <c r="M62" s="188"/>
      <c r="N62" s="233"/>
    </row>
    <row r="63" spans="2:14" s="173" customFormat="1" ht="18" customHeight="1">
      <c r="B63" s="289">
        <v>46</v>
      </c>
      <c r="C63" s="290">
        <f>Data!D60</f>
        <v>0</v>
      </c>
      <c r="D63" s="289" t="str">
        <f>'DafNil-UH'!D65</f>
        <v/>
      </c>
      <c r="E63" s="291" t="str">
        <f>'DafNil-UH'!E65</f>
        <v/>
      </c>
      <c r="F63" s="703" t="str">
        <f>'DafNil-UH'!F65</f>
        <v/>
      </c>
      <c r="G63" s="703"/>
      <c r="H63" s="703"/>
      <c r="I63" s="703"/>
      <c r="J63" s="703"/>
      <c r="K63" s="703"/>
      <c r="L63" s="188"/>
      <c r="M63" s="188"/>
      <c r="N63" s="233"/>
    </row>
    <row r="64" spans="2:14" s="173" customFormat="1" ht="18" customHeight="1">
      <c r="B64" s="289">
        <v>47</v>
      </c>
      <c r="C64" s="290">
        <f>Data!D61</f>
        <v>0</v>
      </c>
      <c r="D64" s="289" t="str">
        <f>'DafNil-UH'!D66</f>
        <v/>
      </c>
      <c r="E64" s="291" t="str">
        <f>'DafNil-UH'!E66</f>
        <v/>
      </c>
      <c r="F64" s="703" t="str">
        <f>'DafNil-UH'!F66</f>
        <v/>
      </c>
      <c r="G64" s="703"/>
      <c r="H64" s="703"/>
      <c r="I64" s="703"/>
      <c r="J64" s="703"/>
      <c r="K64" s="703"/>
      <c r="L64" s="188"/>
      <c r="M64" s="188"/>
      <c r="N64" s="233"/>
    </row>
    <row r="65" spans="2:14" s="173" customFormat="1" ht="18" customHeight="1">
      <c r="B65" s="289">
        <v>48</v>
      </c>
      <c r="C65" s="290">
        <f>Data!D62</f>
        <v>0</v>
      </c>
      <c r="D65" s="289" t="str">
        <f>'DafNil-UH'!D67</f>
        <v/>
      </c>
      <c r="E65" s="291" t="str">
        <f>'DafNil-UH'!E67</f>
        <v/>
      </c>
      <c r="F65" s="703" t="str">
        <f>'DafNil-UH'!F67</f>
        <v/>
      </c>
      <c r="G65" s="703"/>
      <c r="H65" s="703"/>
      <c r="I65" s="703"/>
      <c r="J65" s="703"/>
      <c r="K65" s="703"/>
      <c r="L65" s="188"/>
      <c r="M65" s="188"/>
      <c r="N65" s="233"/>
    </row>
    <row r="66" spans="2:14" s="173" customFormat="1" ht="18" customHeight="1">
      <c r="B66" s="289">
        <v>49</v>
      </c>
      <c r="C66" s="290">
        <f>Data!D63</f>
        <v>0</v>
      </c>
      <c r="D66" s="289" t="str">
        <f>'DafNil-UH'!D68</f>
        <v/>
      </c>
      <c r="E66" s="291" t="str">
        <f>'DafNil-UH'!E68</f>
        <v/>
      </c>
      <c r="F66" s="703" t="str">
        <f>'DafNil-UH'!F68</f>
        <v/>
      </c>
      <c r="G66" s="703"/>
      <c r="H66" s="703"/>
      <c r="I66" s="703"/>
      <c r="J66" s="703"/>
      <c r="K66" s="703"/>
      <c r="L66" s="188"/>
      <c r="M66" s="188"/>
      <c r="N66" s="233"/>
    </row>
    <row r="67" spans="2:14" s="173" customFormat="1" ht="18" customHeight="1">
      <c r="B67" s="292">
        <v>50</v>
      </c>
      <c r="C67" s="293">
        <f>Data!D64</f>
        <v>0</v>
      </c>
      <c r="D67" s="292" t="str">
        <f>'DafNil-UH'!D69</f>
        <v/>
      </c>
      <c r="E67" s="294" t="str">
        <f>'DafNil-UH'!E69</f>
        <v/>
      </c>
      <c r="F67" s="716" t="str">
        <f>'DafNil-UH'!F69</f>
        <v/>
      </c>
      <c r="G67" s="716"/>
      <c r="H67" s="716"/>
      <c r="I67" s="716"/>
      <c r="J67" s="716"/>
      <c r="K67" s="716"/>
      <c r="L67" s="188"/>
      <c r="M67" s="188"/>
      <c r="N67" s="233"/>
    </row>
    <row r="68" spans="2:14" s="173" customFormat="1" ht="14.25">
      <c r="B68" s="242"/>
      <c r="C68" s="181"/>
      <c r="D68" s="181"/>
      <c r="E68" s="182"/>
      <c r="F68" s="181"/>
      <c r="G68" s="181"/>
      <c r="H68" s="181"/>
      <c r="I68" s="181"/>
      <c r="J68" s="181"/>
      <c r="K68" s="247"/>
      <c r="L68" s="188"/>
      <c r="M68" s="188"/>
      <c r="N68" s="234"/>
    </row>
    <row r="69" spans="2:14" s="173" customFormat="1" ht="20.100000000000001" customHeight="1">
      <c r="B69" s="655" t="s">
        <v>4</v>
      </c>
      <c r="C69" s="271" t="s">
        <v>135</v>
      </c>
      <c r="D69" s="272" t="s">
        <v>52</v>
      </c>
      <c r="E69" s="273">
        <f>'DafNil-UH'!E71</f>
        <v>3141.1111111111113</v>
      </c>
      <c r="F69" s="710" t="s">
        <v>136</v>
      </c>
      <c r="G69" s="711"/>
      <c r="H69" s="711"/>
      <c r="I69" s="272" t="s">
        <v>52</v>
      </c>
      <c r="J69" s="274">
        <f>'DafNil-UH'!J71</f>
        <v>37</v>
      </c>
      <c r="K69" s="275" t="s">
        <v>106</v>
      </c>
      <c r="L69" s="201"/>
      <c r="M69" s="201"/>
      <c r="N69" s="234"/>
    </row>
    <row r="70" spans="2:14" s="173" customFormat="1" ht="20.100000000000001" customHeight="1">
      <c r="B70" s="656"/>
      <c r="C70" s="276" t="s">
        <v>137</v>
      </c>
      <c r="D70" s="277" t="s">
        <v>52</v>
      </c>
      <c r="E70" s="278">
        <f>'DafNil-UH'!E72</f>
        <v>84.894894894894904</v>
      </c>
      <c r="F70" s="712" t="s">
        <v>138</v>
      </c>
      <c r="G70" s="713"/>
      <c r="H70" s="713"/>
      <c r="I70" s="277" t="s">
        <v>52</v>
      </c>
      <c r="J70" s="279" t="str">
        <f>'DafNil-UH'!J72</f>
        <v>31</v>
      </c>
      <c r="K70" s="280" t="s">
        <v>106</v>
      </c>
      <c r="L70" s="201"/>
      <c r="M70" s="201"/>
      <c r="N70" s="234"/>
    </row>
    <row r="71" spans="2:14" s="173" customFormat="1" ht="20.100000000000001" customHeight="1">
      <c r="B71" s="656"/>
      <c r="C71" s="276" t="s">
        <v>139</v>
      </c>
      <c r="D71" s="277" t="s">
        <v>52</v>
      </c>
      <c r="E71" s="278">
        <f>'DafNil-UH'!E73</f>
        <v>91.111111111111114</v>
      </c>
      <c r="F71" s="712" t="s">
        <v>140</v>
      </c>
      <c r="G71" s="713"/>
      <c r="H71" s="713"/>
      <c r="I71" s="277" t="s">
        <v>52</v>
      </c>
      <c r="J71" s="279">
        <f>'DafNil-UH'!J73</f>
        <v>6</v>
      </c>
      <c r="K71" s="280" t="s">
        <v>106</v>
      </c>
      <c r="L71" s="201"/>
      <c r="M71" s="201"/>
      <c r="N71" s="234"/>
    </row>
    <row r="72" spans="2:14" s="173" customFormat="1" ht="20.100000000000001" customHeight="1">
      <c r="B72" s="656"/>
      <c r="C72" s="276" t="s">
        <v>141</v>
      </c>
      <c r="D72" s="277" t="s">
        <v>52</v>
      </c>
      <c r="E72" s="278">
        <f>'DafNil-UH'!E74</f>
        <v>70</v>
      </c>
      <c r="F72" s="712" t="s">
        <v>142</v>
      </c>
      <c r="G72" s="713"/>
      <c r="H72" s="713"/>
      <c r="I72" s="277" t="s">
        <v>52</v>
      </c>
      <c r="J72" s="279" t="str">
        <f>'DafNil-UH'!J74</f>
        <v>29</v>
      </c>
      <c r="K72" s="280" t="s">
        <v>106</v>
      </c>
      <c r="L72" s="201"/>
      <c r="M72" s="201"/>
      <c r="N72" s="234"/>
    </row>
    <row r="73" spans="2:14" s="173" customFormat="1" ht="20.100000000000001" customHeight="1">
      <c r="B73" s="657"/>
      <c r="C73" s="281" t="s">
        <v>143</v>
      </c>
      <c r="D73" s="282" t="s">
        <v>52</v>
      </c>
      <c r="E73" s="283">
        <f>'DafNil-UH'!E75</f>
        <v>6.9707376780631289</v>
      </c>
      <c r="F73" s="714" t="s">
        <v>144</v>
      </c>
      <c r="G73" s="715"/>
      <c r="H73" s="715"/>
      <c r="I73" s="282" t="s">
        <v>52</v>
      </c>
      <c r="J73" s="284">
        <f>'DafNil-UH'!J75</f>
        <v>8</v>
      </c>
      <c r="K73" s="285" t="s">
        <v>106</v>
      </c>
      <c r="L73" s="201"/>
      <c r="M73" s="201"/>
      <c r="N73" s="234"/>
    </row>
    <row r="74" spans="2:14"/>
    <row r="75" spans="2:14" ht="14.25">
      <c r="B75" s="174"/>
      <c r="C75" s="192" t="s">
        <v>54</v>
      </c>
      <c r="D75" s="251"/>
      <c r="E75" s="194"/>
      <c r="F75" s="643" t="str">
        <f>'DafNil-UH'!F77</f>
        <v>Tebing Tinggi,       Januari 2015</v>
      </c>
      <c r="G75" s="643"/>
      <c r="H75" s="643"/>
      <c r="I75" s="643"/>
      <c r="J75" s="643"/>
      <c r="K75" s="643"/>
      <c r="L75" s="250"/>
      <c r="M75" s="250"/>
    </row>
    <row r="76" spans="2:14" ht="14.25">
      <c r="B76" s="174"/>
      <c r="C76" s="192" t="str">
        <f>"Ka. "&amp;Home!F5</f>
        <v>Ka. SMK NEGERI 3 BANDUNG</v>
      </c>
      <c r="D76" s="251"/>
      <c r="E76" s="194"/>
      <c r="F76" s="658" t="s">
        <v>38</v>
      </c>
      <c r="G76" s="658"/>
      <c r="H76" s="658"/>
      <c r="I76" s="658"/>
      <c r="J76" s="658"/>
    </row>
    <row r="77" spans="2:14" ht="14.25">
      <c r="B77" s="174"/>
      <c r="C77" s="251"/>
      <c r="D77" s="251"/>
      <c r="E77" s="194"/>
      <c r="F77" s="251"/>
      <c r="G77" s="251"/>
      <c r="H77" s="251"/>
      <c r="I77" s="251"/>
      <c r="J77" s="251"/>
    </row>
    <row r="78" spans="2:14" ht="14.25">
      <c r="C78" s="251"/>
      <c r="D78" s="251"/>
      <c r="E78" s="194"/>
      <c r="F78" s="251"/>
      <c r="G78" s="251"/>
      <c r="H78" s="251"/>
      <c r="I78" s="251"/>
      <c r="J78" s="251"/>
    </row>
    <row r="79" spans="2:14" ht="14.25">
      <c r="C79" s="251"/>
      <c r="D79" s="251"/>
      <c r="E79" s="194"/>
      <c r="F79" s="251"/>
      <c r="G79" s="251"/>
      <c r="H79" s="251"/>
      <c r="I79" s="251"/>
      <c r="J79" s="251"/>
    </row>
    <row r="80" spans="2:14" ht="14.25">
      <c r="C80" s="251"/>
      <c r="D80" s="251"/>
      <c r="E80" s="194"/>
      <c r="F80" s="251"/>
      <c r="G80" s="251"/>
      <c r="H80" s="251"/>
      <c r="I80" s="251"/>
      <c r="J80" s="251"/>
    </row>
    <row r="81" spans="3:13" ht="15">
      <c r="C81" s="249" t="str">
        <f>Data!$D$8</f>
        <v>Dra. EUIS PURNAMA, M.M.Pd</v>
      </c>
      <c r="D81" s="251"/>
      <c r="E81" s="194"/>
      <c r="F81" s="197"/>
      <c r="G81" s="642" t="str">
        <f>Home!F6</f>
        <v>NINA MARDIANA, S.Pd</v>
      </c>
      <c r="H81" s="642"/>
      <c r="I81" s="642"/>
      <c r="J81" s="642"/>
      <c r="K81" s="642"/>
      <c r="L81" s="249"/>
      <c r="M81" s="249"/>
    </row>
    <row r="82" spans="3:13" ht="14.25">
      <c r="C82" s="7" t="str">
        <f>Data!$D$9</f>
        <v>196108161988032000</v>
      </c>
      <c r="D82" s="251"/>
      <c r="E82" s="194"/>
      <c r="F82" s="251"/>
      <c r="G82" s="641" t="str">
        <f>Home!F7</f>
        <v>197712122009022000</v>
      </c>
      <c r="H82" s="641"/>
      <c r="I82" s="641"/>
      <c r="J82" s="641"/>
      <c r="K82" s="641"/>
      <c r="L82" s="248"/>
      <c r="M82" s="248"/>
    </row>
    <row r="83" spans="3:13">
      <c r="E83" s="175"/>
    </row>
    <row r="84" spans="3:13"/>
    <row r="85" spans="3:13"/>
    <row r="86" spans="3:13"/>
    <row r="87" spans="3:13"/>
  </sheetData>
  <mergeCells count="82">
    <mergeCell ref="N30:N31"/>
    <mergeCell ref="N51:N54"/>
    <mergeCell ref="G82:K82"/>
    <mergeCell ref="F69:H69"/>
    <mergeCell ref="F70:H70"/>
    <mergeCell ref="F71:H71"/>
    <mergeCell ref="F72:H72"/>
    <mergeCell ref="F73:H73"/>
    <mergeCell ref="F66:K66"/>
    <mergeCell ref="F67:K67"/>
    <mergeCell ref="F54:K54"/>
    <mergeCell ref="F55:K55"/>
    <mergeCell ref="F56:K56"/>
    <mergeCell ref="F57:K57"/>
    <mergeCell ref="F58:K58"/>
    <mergeCell ref="F59:K59"/>
    <mergeCell ref="B69:B73"/>
    <mergeCell ref="F75:K75"/>
    <mergeCell ref="F76:J76"/>
    <mergeCell ref="G81:K81"/>
    <mergeCell ref="F60:K60"/>
    <mergeCell ref="F61:K61"/>
    <mergeCell ref="F62:K62"/>
    <mergeCell ref="F63:K63"/>
    <mergeCell ref="F64:K64"/>
    <mergeCell ref="F65:K65"/>
    <mergeCell ref="F53:K53"/>
    <mergeCell ref="F42:K42"/>
    <mergeCell ref="F43:K43"/>
    <mergeCell ref="F44:K44"/>
    <mergeCell ref="F45:K45"/>
    <mergeCell ref="F46:K46"/>
    <mergeCell ref="F47:K47"/>
    <mergeCell ref="F48:K48"/>
    <mergeCell ref="F49:K49"/>
    <mergeCell ref="F50:K50"/>
    <mergeCell ref="F51:K51"/>
    <mergeCell ref="F52:K52"/>
    <mergeCell ref="F41:K41"/>
    <mergeCell ref="F30:K30"/>
    <mergeCell ref="F31:K31"/>
    <mergeCell ref="F32:K32"/>
    <mergeCell ref="F33:K33"/>
    <mergeCell ref="F34:K34"/>
    <mergeCell ref="F35:K35"/>
    <mergeCell ref="F36:K36"/>
    <mergeCell ref="F37:K37"/>
    <mergeCell ref="F38:K38"/>
    <mergeCell ref="F39:K39"/>
    <mergeCell ref="F40:K40"/>
    <mergeCell ref="F29:K29"/>
    <mergeCell ref="N18:P19"/>
    <mergeCell ref="F19:K19"/>
    <mergeCell ref="F20:K20"/>
    <mergeCell ref="F21:K21"/>
    <mergeCell ref="F22:K22"/>
    <mergeCell ref="F23:K23"/>
    <mergeCell ref="F18:K18"/>
    <mergeCell ref="F24:K24"/>
    <mergeCell ref="F25:K25"/>
    <mergeCell ref="F26:K26"/>
    <mergeCell ref="F27:K27"/>
    <mergeCell ref="F28:K28"/>
    <mergeCell ref="N25:N28"/>
    <mergeCell ref="B15:B17"/>
    <mergeCell ref="C15:C17"/>
    <mergeCell ref="D15:D16"/>
    <mergeCell ref="E15:E17"/>
    <mergeCell ref="F15:K17"/>
    <mergeCell ref="P6:Q6"/>
    <mergeCell ref="E7:J7"/>
    <mergeCell ref="E8:J8"/>
    <mergeCell ref="E9:J9"/>
    <mergeCell ref="E10:J10"/>
    <mergeCell ref="E11:J11"/>
    <mergeCell ref="B1:J1"/>
    <mergeCell ref="B2:J2"/>
    <mergeCell ref="B3:J3"/>
    <mergeCell ref="B4:J4"/>
    <mergeCell ref="B6:B13"/>
    <mergeCell ref="E6:J6"/>
    <mergeCell ref="E13:J13"/>
  </mergeCells>
  <pageMargins left="0.19685039370078741" right="0.11811023622047245" top="0.15748031496062992" bottom="0.15748031496062992" header="0" footer="0"/>
  <pageSetup paperSize="9" orientation="portrait" horizontalDpi="4294967294" verticalDpi="0" r:id="rId1"/>
  <drawing r:id="rId2"/>
  <legacyDrawing r:id="rId3"/>
</worksheet>
</file>

<file path=customUI/customUI.xml><?xml version="1.0" encoding="utf-8"?>
<customUI xmlns="http://schemas.microsoft.com/office/2006/01/customui">
  <!-- Sembunyikan Excels Option -->
  <commands>
    <command idMso="ApplicationOptionsDialog" enabled="false"/>
    <command idMso="FileExit" enabled="false"/>
  </commands>
  <!-- *** -->
  <!-- Sembunyikan Ribbon Default dan QAT -->
  <ribbon startFromScratch="true">
    <!-- *** -->
    <!-- Sembunyikan New, Open, save -->
    <officeMenu>
      <button idMso="FileNew" visible="false"/>
      <button idMso="FileOpen" visible="false"/>
      <button idMso="FileSave" visible="false"/>
    </officeMenu>
    <!-- *** -->
    <tabs>
      <tab id="TabBaru" label="Aplikasi Analisis Butir Soal (ABS) Uraian">
        <group id="TabLain" label="   Save And Close   ">
          <button idMso="FileSave" size="large"/>
          <separator id="Separator3"/>
          <button idMso="FileClose" size="large"/>
        </group>
      </tab>
    </tabs>
  </ribbon>
</customUI>
</file>

<file path=customUI/customUI14.xml><?xml version="1.0" encoding="utf-8"?>
<customUI xmlns="http://schemas.microsoft.com/office/2006/01/customui">
  <!-- Sembunyikan Excels Option -->
  <commands>
    <command idMso="ApplicationOptionsDialog" enabled="false"/>
    <command idMso="FileExit" enabled="false"/>
  </commands>
  <!-- *** -->
  <!-- Sembunyikan Ribbon Default dan QAT -->
  <ribbon startFromScratch="true">
    <!-- *** -->
    <!-- Sembunyikan New, Open, save -->
    <officeMenu>
      <button idMso="FileNew" visible="false"/>
      <button idMso="FileOpen" visible="false"/>
      <button idMso="FileSave" visible="false"/>
    </officeMenu>
    <!-- *** -->
    <tabs>
      <tab id="TabBaru" label="Aplikasi Analisis Butir Soal (ABS) Uraian">
        <group id="TabLain" label="   Save And Close   ">
          <button idMso="FileSave" size="large"/>
          <separator id="Separator3"/>
          <button idMso="FileClose" size="large"/>
        </group>
      </tab>
    </tabs>
  </ribbon>
</customUI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14</vt:i4>
      </vt:variant>
      <vt:variant>
        <vt:lpstr>Named Ranges</vt:lpstr>
      </vt:variant>
      <vt:variant>
        <vt:i4>2</vt:i4>
      </vt:variant>
    </vt:vector>
  </HeadingPairs>
  <TitlesOfParts>
    <vt:vector size="16" baseType="lpstr">
      <vt:lpstr>Home</vt:lpstr>
      <vt:lpstr>Data</vt:lpstr>
      <vt:lpstr>Ahuh</vt:lpstr>
      <vt:lpstr>Data AHUH</vt:lpstr>
      <vt:lpstr>Rank Ahuh</vt:lpstr>
      <vt:lpstr>Proses1</vt:lpstr>
      <vt:lpstr>DafNil-UH</vt:lpstr>
      <vt:lpstr>Hasil AHUH</vt:lpstr>
      <vt:lpstr>C_Nilai UH</vt:lpstr>
      <vt:lpstr>C_hsl An</vt:lpstr>
      <vt:lpstr>Rem</vt:lpstr>
      <vt:lpstr>Peng</vt:lpstr>
      <vt:lpstr>Analisis</vt:lpstr>
      <vt:lpstr>Report X</vt:lpstr>
      <vt:lpstr>Analisis!Print_Area</vt:lpstr>
      <vt:lpstr>Analisis!Print_Titles</vt:lpstr>
    </vt:vector>
  </TitlesOfParts>
  <Company>Dinas Pendidikan Kota Tebing Tinggi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KTSP</dc:subject>
  <dc:creator>Purnawanto</dc:creator>
  <cp:keywords>Penilaian KTSP</cp:keywords>
  <dc:description>Kirim saran dan kritik ke email purnawanto@gmail.com</dc:description>
  <cp:lastModifiedBy>GA-H170-HD3D</cp:lastModifiedBy>
  <cp:lastPrinted>2014-12-24T06:25:54Z</cp:lastPrinted>
  <dcterms:created xsi:type="dcterms:W3CDTF">2004-09-07T12:02:19Z</dcterms:created>
  <dcterms:modified xsi:type="dcterms:W3CDTF">2018-02-24T06:39:08Z</dcterms:modified>
  <cp:category>Daftar Nilai</cp:category>
  <cp:contentStatus>Aplikasi Daftar Nilai</cp:contentStatus>
</cp:coreProperties>
</file>